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/>
  <mc:AlternateContent xmlns:mc="http://schemas.openxmlformats.org/markup-compatibility/2006">
    <mc:Choice Requires="x15">
      <x15ac:absPath xmlns:x15ac="http://schemas.microsoft.com/office/spreadsheetml/2010/11/ac" url="D:\FORMATOS ALAS DEL SUR\"/>
    </mc:Choice>
  </mc:AlternateContent>
  <xr:revisionPtr revIDLastSave="0" documentId="13_ncr:1_{F992FFE8-7CC9-426C-AB39-71CEA3C340DE}" xr6:coauthVersionLast="47" xr6:coauthVersionMax="47" xr10:uidLastSave="{00000000-0000-0000-0000-000000000000}"/>
  <workbookProtection workbookAlgorithmName="SHA-512" workbookHashValue="eoDB5/UvEOuFRct6BpIccfD0x3FHg9PRBYhS1psXLb5iXHPqyT+d+zGJTMTe8KcBWJX6t7BPwhK8yWjMY7XoVg==" workbookSaltValue="4/LyrGg7dE98kORi4Rczkg==" workbookSpinCount="100000" lockStructure="1"/>
  <bookViews>
    <workbookView xWindow="-120" yWindow="-120" windowWidth="29040" windowHeight="15720" xr2:uid="{00000000-000D-0000-FFFF-FFFF00000000}"/>
  </bookViews>
  <sheets>
    <sheet name="PESO Y BALANCE CRJX (WOS)" sheetId="1" r:id="rId1"/>
    <sheet name="CALCULADOR FASES DE VUELO (WOS)" sheetId="3" r:id="rId2"/>
    <sheet name="CHECKLIST (WOS)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D35" i="1"/>
  <c r="E68" i="1"/>
  <c r="F33" i="1" s="1"/>
  <c r="D38" i="1"/>
  <c r="F76" i="1"/>
  <c r="D71" i="1"/>
  <c r="F68" i="1"/>
  <c r="A84" i="3"/>
  <c r="A80" i="3"/>
  <c r="A82" i="3"/>
  <c r="B16" i="2"/>
  <c r="B12" i="3"/>
  <c r="B14" i="1"/>
  <c r="E70" i="1" l="1"/>
  <c r="D12" i="3"/>
  <c r="B33" i="1"/>
  <c r="B32" i="1"/>
  <c r="B19" i="2" l="1"/>
  <c r="H18" i="2" l="1"/>
  <c r="E18" i="2"/>
  <c r="B18" i="2"/>
  <c r="E16" i="2"/>
  <c r="B11" i="2"/>
  <c r="B9" i="2"/>
  <c r="H9" i="2"/>
  <c r="G15" i="3" l="1"/>
  <c r="G16" i="3" s="1"/>
  <c r="D14" i="3"/>
  <c r="C80" i="3" s="1"/>
  <c r="C77" i="3"/>
  <c r="B16" i="3"/>
  <c r="B77" i="3"/>
  <c r="A77" i="3" s="1"/>
  <c r="B18" i="3" s="1"/>
  <c r="E38" i="1"/>
  <c r="E35" i="1"/>
  <c r="A78" i="3" l="1"/>
  <c r="B17" i="3" s="1"/>
  <c r="B19" i="3"/>
  <c r="D77" i="3"/>
  <c r="D78" i="3" l="1"/>
  <c r="G17" i="3" s="1"/>
  <c r="G18" i="3"/>
  <c r="G19" i="3"/>
  <c r="F36" i="1"/>
  <c r="E77" i="1"/>
  <c r="F70" i="1"/>
  <c r="B70" i="1"/>
  <c r="F34" i="1" s="1"/>
  <c r="B18" i="1"/>
  <c r="B76" i="1" l="1"/>
  <c r="C76" i="1" s="1"/>
  <c r="C70" i="1"/>
  <c r="F77" i="1"/>
  <c r="E36" i="1" s="1"/>
  <c r="D33" i="1"/>
  <c r="E33" i="1"/>
  <c r="B20" i="1"/>
  <c r="E34" i="1" l="1"/>
  <c r="D13" i="3" l="1"/>
  <c r="C81" i="3" s="1"/>
  <c r="D81" i="3" l="1"/>
  <c r="D15" i="3" s="1"/>
  <c r="D16" i="3" s="1"/>
  <c r="E32" i="1" s="1"/>
  <c r="D17" i="3"/>
  <c r="D18" i="3" s="1"/>
  <c r="D32" i="1" s="1"/>
  <c r="B23" i="1" l="1"/>
  <c r="D34" i="1"/>
  <c r="D37" i="1" s="1"/>
  <c r="F32" i="1"/>
  <c r="F37" i="1" s="1"/>
  <c r="H11" i="2"/>
  <c r="D39" i="1" l="1"/>
  <c r="H44" i="2" s="1"/>
  <c r="H43" i="2"/>
  <c r="B71" i="1"/>
  <c r="E37" i="1" s="1"/>
  <c r="F39" i="1"/>
  <c r="B21" i="1" l="1"/>
  <c r="B22" i="1" s="1"/>
  <c r="E11" i="2"/>
  <c r="E39" i="1"/>
  <c r="H16" i="2" l="1"/>
  <c r="B24" i="1"/>
</calcChain>
</file>

<file path=xl/sharedStrings.xml><?xml version="1.0" encoding="utf-8"?>
<sst xmlns="http://schemas.openxmlformats.org/spreadsheetml/2006/main" count="193" uniqueCount="137">
  <si>
    <t>PAX</t>
  </si>
  <si>
    <t>KGS</t>
  </si>
  <si>
    <t>TOTAL PAYLOAD</t>
  </si>
  <si>
    <t>ZERO FUEL WEIGHT</t>
  </si>
  <si>
    <t>TAKEOFF FUEL</t>
  </si>
  <si>
    <t>TAKEOFF WEIGHT</t>
  </si>
  <si>
    <t>TRIP FUEL</t>
  </si>
  <si>
    <t>LANDING WEIGHT</t>
  </si>
  <si>
    <t>TEMP:</t>
  </si>
  <si>
    <t>QNH:</t>
  </si>
  <si>
    <t>FLAPS:</t>
  </si>
  <si>
    <t>CARGO</t>
  </si>
  <si>
    <t>CHECKLIST</t>
  </si>
  <si>
    <t>https://www.alasdelsurva.com/</t>
  </si>
  <si>
    <t xml:space="preserve">Date </t>
  </si>
  <si>
    <t>Aircraft Type</t>
  </si>
  <si>
    <t>Flight Number</t>
  </si>
  <si>
    <t>Passengers</t>
  </si>
  <si>
    <t>Endurance (hours)</t>
  </si>
  <si>
    <t>Estimated en-route time (EET)</t>
  </si>
  <si>
    <t>Flight plan route</t>
  </si>
  <si>
    <r>
      <t xml:space="preserve">Total Distance </t>
    </r>
    <r>
      <rPr>
        <b/>
        <sz val="12"/>
        <color theme="1"/>
        <rFont val="Arial"/>
        <family val="2"/>
      </rPr>
      <t>(nm)</t>
    </r>
  </si>
  <si>
    <t>Takeoff Weight TOW</t>
  </si>
  <si>
    <t>Departure Airport</t>
  </si>
  <si>
    <t>Destination Airport</t>
  </si>
  <si>
    <t>Alternate Airport</t>
  </si>
  <si>
    <t xml:space="preserve">RWY </t>
  </si>
  <si>
    <t xml:space="preserve">Read the Notams </t>
  </si>
  <si>
    <t>Check the METAR</t>
  </si>
  <si>
    <t>Wind</t>
  </si>
  <si>
    <t xml:space="preserve">QNH </t>
  </si>
  <si>
    <t>Charts for use</t>
  </si>
  <si>
    <t>SID</t>
  </si>
  <si>
    <t>STAR</t>
  </si>
  <si>
    <t>APP</t>
  </si>
  <si>
    <t>TAXI</t>
  </si>
  <si>
    <t>Frequencies</t>
  </si>
  <si>
    <t>VOR</t>
  </si>
  <si>
    <t xml:space="preserve">ILS </t>
  </si>
  <si>
    <t>TWR</t>
  </si>
  <si>
    <t xml:space="preserve">ATIS </t>
  </si>
  <si>
    <t>FLIGHT LOG</t>
  </si>
  <si>
    <t>UTC TIME</t>
  </si>
  <si>
    <t>KGS/LBS</t>
  </si>
  <si>
    <t>Actual Time Departure</t>
  </si>
  <si>
    <t>Fuel on Board FOB</t>
  </si>
  <si>
    <t xml:space="preserve">Actual Time Arrival      </t>
  </si>
  <si>
    <t xml:space="preserve">Fuel Remain FR    </t>
  </si>
  <si>
    <t>DETAILS</t>
  </si>
  <si>
    <t>REG</t>
  </si>
  <si>
    <t>PLANNED FUEL</t>
  </si>
  <si>
    <t>FINAL RESERVE</t>
  </si>
  <si>
    <t>EXTRA FUEL</t>
  </si>
  <si>
    <t>TAXI FUEL</t>
  </si>
  <si>
    <t>BLOCK FUEL</t>
  </si>
  <si>
    <t>DISTANCE NM ALTN</t>
  </si>
  <si>
    <t>PESO PAX KG</t>
  </si>
  <si>
    <t>NM/MIN</t>
  </si>
  <si>
    <t>KG/MIN</t>
  </si>
  <si>
    <t>DISTANCE NM (ORIG-DEST)</t>
  </si>
  <si>
    <t>TIEMPO EN MINUTOS</t>
  </si>
  <si>
    <t>TIME h/min</t>
  </si>
  <si>
    <t>RESERVA</t>
  </si>
  <si>
    <t>TIME min</t>
  </si>
  <si>
    <t>TRIP FUEL (DEST)</t>
  </si>
  <si>
    <t>DRY OPERATING WEIGHT</t>
  </si>
  <si>
    <t>FPM</t>
  </si>
  <si>
    <t>CRUISE SPEED (KTS)</t>
  </si>
  <si>
    <t>ALTERNATE AIRPORT</t>
  </si>
  <si>
    <t>GS KTS</t>
  </si>
  <si>
    <t>FUEL KGS</t>
  </si>
  <si>
    <t>AIRPORTS</t>
  </si>
  <si>
    <t>FLIGHT N°:</t>
  </si>
  <si>
    <t>RWY:</t>
  </si>
  <si>
    <t>ORIG:</t>
  </si>
  <si>
    <t>DEST:</t>
  </si>
  <si>
    <t>ALTN:</t>
  </si>
  <si>
    <t>FLIGHT PHASES CALCULATOR</t>
  </si>
  <si>
    <t>TOP OF CLIMB (TOC)</t>
  </si>
  <si>
    <t>FIELD ELEVATION</t>
  </si>
  <si>
    <t>ALTITUDE TO REACH</t>
  </si>
  <si>
    <t>TIME TO TOC</t>
  </si>
  <si>
    <t>GRADIENT</t>
  </si>
  <si>
    <t>TIEMPO DE ASCENSO MINUTOS</t>
  </si>
  <si>
    <t>DISTANCE NM</t>
  </si>
  <si>
    <t>CRUISE</t>
  </si>
  <si>
    <t>TOP OF DESCENT (TOD)</t>
  </si>
  <si>
    <t>ACTUAL ALTITUDE</t>
  </si>
  <si>
    <t>DESCENT TIME</t>
  </si>
  <si>
    <t>ALTITUD - ELEVACION CLIMB</t>
  </si>
  <si>
    <t>ALTITUD - ELEVACION DESCENT</t>
  </si>
  <si>
    <t>TIEMPO DE DESCENSO MINUTOS</t>
  </si>
  <si>
    <t>TOTAL DISTANCE NM</t>
  </si>
  <si>
    <t>CRUISE DISTANCE</t>
  </si>
  <si>
    <t>CRUISE TIME</t>
  </si>
  <si>
    <t>CRUISE SPEED KTS</t>
  </si>
  <si>
    <t>CRUCERO</t>
  </si>
  <si>
    <t>EET</t>
  </si>
  <si>
    <t>GRADIENTE</t>
  </si>
  <si>
    <t>CRUISE FUEL</t>
  </si>
  <si>
    <t>CLIMB FUEL</t>
  </si>
  <si>
    <t>DESCENT FUEL</t>
  </si>
  <si>
    <t>FL</t>
  </si>
  <si>
    <t>© 2024 by Gustavo Gomez</t>
  </si>
  <si>
    <t>CONTINGENCY FUEL 5%</t>
  </si>
  <si>
    <t>TANKERING FUEL</t>
  </si>
  <si>
    <t>ADITIONAL FUEL</t>
  </si>
  <si>
    <t>5% TRIP TIME</t>
  </si>
  <si>
    <t>CRUISE FUEL KG/H</t>
  </si>
  <si>
    <t>CONV KG-LBS</t>
  </si>
  <si>
    <t>TAXI FUEL KG/MIN</t>
  </si>
  <si>
    <t>ALTN CRUISE SPEED (KTS)</t>
  </si>
  <si>
    <t>ALTN NM/MIN</t>
  </si>
  <si>
    <t>ALTERNO:</t>
  </si>
  <si>
    <t>TAXIFUEL:</t>
  </si>
  <si>
    <t>BLOCK FUEL:</t>
  </si>
  <si>
    <t>TRIPFUEL:</t>
  </si>
  <si>
    <t>CONSTANTES:</t>
  </si>
  <si>
    <t>RES FUEL KG/MIN</t>
  </si>
  <si>
    <t>MZFW (KGS)</t>
  </si>
  <si>
    <t>MTOW (KGS)</t>
  </si>
  <si>
    <t>MLDW (KGS)</t>
  </si>
  <si>
    <t>CLEARANCE</t>
  </si>
  <si>
    <t>GND</t>
  </si>
  <si>
    <t>FUEL KG: MIN ALTERNO/TAXI/RESERVA</t>
  </si>
  <si>
    <t>CRJX</t>
  </si>
  <si>
    <t>AUTOMATIC WEIGHT AND BALANCE MANIFEST CRJ-1000</t>
  </si>
  <si>
    <t>XA-TMD</t>
  </si>
  <si>
    <t>LAL194</t>
  </si>
  <si>
    <t>MMPB</t>
  </si>
  <si>
    <t>MMTO</t>
  </si>
  <si>
    <t>MMMM</t>
  </si>
  <si>
    <t>8</t>
  </si>
  <si>
    <t>17</t>
  </si>
  <si>
    <t>15</t>
  </si>
  <si>
    <t>A3029</t>
  </si>
  <si>
    <t>REGIONAL 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</si>
</sst>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Franklin Gothic Demi"/>
      <family val="2"/>
    </font>
    <font>
      <sz val="14"/>
      <color theme="1"/>
      <name val="Franklin Gothic Demi"/>
      <family val="2"/>
    </font>
    <font>
      <sz val="18"/>
      <color theme="1"/>
      <name val="Franklin Gothic Dem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sz val="14"/>
      <color theme="1"/>
      <name val="Arial"/>
      <family val="2"/>
    </font>
    <font>
      <b/>
      <sz val="14"/>
      <color rgb="FF222222"/>
      <name val="Franklin Gothic Book"/>
      <family val="2"/>
    </font>
    <font>
      <sz val="14"/>
      <color rgb="FF22222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Franklin Gothic Book"/>
      <family val="2"/>
    </font>
    <font>
      <sz val="10"/>
      <color theme="1"/>
      <name val="Franklin Gothic Demi"/>
      <family val="2"/>
    </font>
    <font>
      <sz val="14"/>
      <color theme="1"/>
      <name val="Arial Rounded MT Bold"/>
      <family val="2"/>
    </font>
    <font>
      <u/>
      <sz val="14"/>
      <color theme="10"/>
      <name val="Franklin Gothic Demi"/>
      <family val="2"/>
    </font>
    <font>
      <sz val="11"/>
      <color theme="1"/>
      <name val="Franklin Gothic Demi"/>
      <family val="2"/>
    </font>
    <font>
      <sz val="12"/>
      <color theme="1"/>
      <name val="Arial Rounded MT Bold"/>
      <family val="2"/>
    </font>
    <font>
      <u/>
      <sz val="12"/>
      <color theme="10"/>
      <name val="Franklin Gothic Demi"/>
      <family val="2"/>
    </font>
    <font>
      <b/>
      <sz val="14"/>
      <color theme="1"/>
      <name val="Arial Rounded MT Bold"/>
      <family val="2"/>
    </font>
    <font>
      <b/>
      <sz val="14"/>
      <color rgb="FF7A0000"/>
      <name val="Arial Rounded MT Bold"/>
      <family val="2"/>
    </font>
    <font>
      <b/>
      <sz val="18"/>
      <color theme="1"/>
      <name val="Franklin Gothic Demi"/>
      <family val="2"/>
    </font>
    <font>
      <b/>
      <sz val="24"/>
      <color theme="1"/>
      <name val="Franklin Gothic Demi"/>
      <family val="2"/>
    </font>
    <font>
      <b/>
      <u/>
      <sz val="16"/>
      <color theme="10"/>
      <name val="Franklin Gothic Demi"/>
      <family val="2"/>
    </font>
    <font>
      <b/>
      <sz val="16"/>
      <color theme="1"/>
      <name val="Franklin Gothic Demi"/>
      <family val="2"/>
    </font>
    <font>
      <b/>
      <sz val="28"/>
      <color theme="1"/>
      <name val="Franklin Gothic Demi"/>
      <family val="2"/>
    </font>
    <font>
      <b/>
      <u/>
      <sz val="18"/>
      <color theme="8" tint="-0.499984740745262"/>
      <name val="Franklin Gothic Dem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5A2D9"/>
        <bgColor indexed="64"/>
      </patternFill>
    </fill>
    <fill>
      <gradientFill type="path" left="0.5" right="0.5" top="0.5" bottom="0.5">
        <stop position="0">
          <color rgb="FFFCB6B6"/>
        </stop>
        <stop position="1">
          <color rgb="FFFF5050"/>
        </stop>
      </gradientFill>
    </fill>
    <fill>
      <gradientFill type="path" left="0.5" right="0.5" top="0.5" bottom="0.5">
        <stop position="0">
          <color rgb="FF00B0F0"/>
        </stop>
        <stop position="1">
          <color theme="4"/>
        </stop>
      </gradientFill>
    </fill>
    <fill>
      <gradientFill type="path" left="0.5" right="0.5" top="0.5" bottom="0.5">
        <stop position="0">
          <color rgb="FF00B0F0"/>
        </stop>
        <stop position="1">
          <color rgb="FF65A2D9"/>
        </stop>
      </gradientFill>
    </fill>
    <fill>
      <gradientFill type="path" left="0.5" right="0.5" top="0.5" bottom="0.5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4" tint="0.80001220740379042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0" borderId="5" xfId="0" applyFont="1" applyBorder="1" applyAlignment="1">
      <alignment horizontal="left" vertical="center" wrapText="1"/>
    </xf>
    <xf numFmtId="3" fontId="1" fillId="3" borderId="1" xfId="0" applyNumberFormat="1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>
      <alignment horizontal="left" vertical="center" wrapText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Protection="1">
      <protection hidden="1"/>
    </xf>
    <xf numFmtId="0" fontId="1" fillId="2" borderId="1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3" fontId="2" fillId="2" borderId="50" xfId="0" applyNumberFormat="1" applyFont="1" applyFill="1" applyBorder="1" applyAlignment="1">
      <alignment horizontal="center" vertical="center" wrapText="1"/>
    </xf>
    <xf numFmtId="0" fontId="0" fillId="0" borderId="57" xfId="0" applyBorder="1" applyProtection="1">
      <protection hidden="1"/>
    </xf>
    <xf numFmtId="0" fontId="0" fillId="0" borderId="58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0" xfId="0" applyBorder="1" applyProtection="1"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60" xfId="0" applyBorder="1" applyProtection="1">
      <protection locked="0"/>
    </xf>
    <xf numFmtId="0" fontId="0" fillId="0" borderId="59" xfId="0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13" fillId="4" borderId="7" xfId="0" applyFont="1" applyFill="1" applyBorder="1"/>
    <xf numFmtId="0" fontId="13" fillId="4" borderId="60" xfId="0" applyFont="1" applyFill="1" applyBorder="1"/>
    <xf numFmtId="0" fontId="2" fillId="7" borderId="49" xfId="0" applyFont="1" applyFill="1" applyBorder="1" applyAlignment="1">
      <alignment horizontal="left"/>
    </xf>
    <xf numFmtId="0" fontId="2" fillId="0" borderId="0" xfId="0" applyFont="1" applyProtection="1">
      <protection locked="0"/>
    </xf>
    <xf numFmtId="3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hidden="1"/>
    </xf>
    <xf numFmtId="1" fontId="0" fillId="0" borderId="20" xfId="0" applyNumberFormat="1" applyBorder="1" applyAlignment="1" applyProtection="1">
      <alignment horizontal="center"/>
      <protection hidden="1"/>
    </xf>
    <xf numFmtId="3" fontId="1" fillId="6" borderId="1" xfId="0" applyNumberFormat="1" applyFont="1" applyFill="1" applyBorder="1" applyAlignment="1" applyProtection="1">
      <alignment horizontal="center"/>
      <protection hidden="1"/>
    </xf>
    <xf numFmtId="165" fontId="1" fillId="6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20" fontId="1" fillId="6" borderId="1" xfId="0" applyNumberFormat="1" applyFont="1" applyFill="1" applyBorder="1" applyAlignment="1" applyProtection="1">
      <alignment horizontal="center"/>
      <protection hidden="1"/>
    </xf>
    <xf numFmtId="3" fontId="1" fillId="5" borderId="1" xfId="0" applyNumberFormat="1" applyFont="1" applyFill="1" applyBorder="1" applyAlignment="1" applyProtection="1">
      <alignment horizontal="center"/>
      <protection hidden="1"/>
    </xf>
    <xf numFmtId="20" fontId="1" fillId="5" borderId="1" xfId="0" applyNumberFormat="1" applyFont="1" applyFill="1" applyBorder="1" applyAlignment="1" applyProtection="1">
      <alignment horizontal="center"/>
      <protection hidden="1"/>
    </xf>
    <xf numFmtId="0" fontId="2" fillId="7" borderId="49" xfId="0" applyFont="1" applyFill="1" applyBorder="1"/>
    <xf numFmtId="0" fontId="2" fillId="6" borderId="49" xfId="0" applyFont="1" applyFill="1" applyBorder="1"/>
    <xf numFmtId="0" fontId="2" fillId="6" borderId="1" xfId="0" applyFont="1" applyFill="1" applyBorder="1" applyAlignment="1">
      <alignment horizontal="left" vertical="center" wrapText="1"/>
    </xf>
    <xf numFmtId="0" fontId="2" fillId="6" borderId="52" xfId="0" applyFont="1" applyFill="1" applyBorder="1"/>
    <xf numFmtId="3" fontId="13" fillId="6" borderId="1" xfId="0" applyNumberFormat="1" applyFont="1" applyFill="1" applyBorder="1" applyAlignment="1" applyProtection="1">
      <alignment horizontal="center"/>
      <protection hidden="1"/>
    </xf>
    <xf numFmtId="20" fontId="13" fillId="6" borderId="1" xfId="0" applyNumberFormat="1" applyFont="1" applyFill="1" applyBorder="1" applyAlignment="1" applyProtection="1">
      <alignment horizontal="center"/>
      <protection hidden="1"/>
    </xf>
    <xf numFmtId="3" fontId="13" fillId="6" borderId="50" xfId="0" applyNumberFormat="1" applyFont="1" applyFill="1" applyBorder="1" applyAlignment="1" applyProtection="1">
      <alignment horizontal="center"/>
      <protection hidden="1"/>
    </xf>
    <xf numFmtId="3" fontId="13" fillId="5" borderId="1" xfId="0" applyNumberFormat="1" applyFont="1" applyFill="1" applyBorder="1" applyAlignment="1" applyProtection="1">
      <alignment horizontal="center"/>
      <protection hidden="1"/>
    </xf>
    <xf numFmtId="20" fontId="13" fillId="5" borderId="1" xfId="0" applyNumberFormat="1" applyFont="1" applyFill="1" applyBorder="1" applyAlignment="1" applyProtection="1">
      <alignment horizontal="center"/>
      <protection hidden="1"/>
    </xf>
    <xf numFmtId="3" fontId="13" fillId="5" borderId="50" xfId="0" applyNumberFormat="1" applyFont="1" applyFill="1" applyBorder="1" applyAlignment="1" applyProtection="1">
      <alignment horizontal="center"/>
      <protection hidden="1"/>
    </xf>
    <xf numFmtId="3" fontId="13" fillId="5" borderId="3" xfId="0" applyNumberFormat="1" applyFont="1" applyFill="1" applyBorder="1" applyAlignment="1" applyProtection="1">
      <alignment horizontal="center"/>
      <protection hidden="1"/>
    </xf>
    <xf numFmtId="3" fontId="13" fillId="5" borderId="66" xfId="0" applyNumberFormat="1" applyFont="1" applyFill="1" applyBorder="1" applyAlignment="1" applyProtection="1">
      <alignment horizontal="center"/>
      <protection hidden="1"/>
    </xf>
    <xf numFmtId="20" fontId="13" fillId="5" borderId="55" xfId="0" applyNumberFormat="1" applyFont="1" applyFill="1" applyBorder="1" applyAlignment="1" applyProtection="1">
      <alignment horizontal="center"/>
      <protection hidden="1"/>
    </xf>
    <xf numFmtId="3" fontId="13" fillId="5" borderId="56" xfId="0" applyNumberFormat="1" applyFont="1" applyFill="1" applyBorder="1" applyAlignment="1" applyProtection="1">
      <alignment horizontal="center"/>
      <protection hidden="1"/>
    </xf>
    <xf numFmtId="0" fontId="2" fillId="5" borderId="49" xfId="0" applyFont="1" applyFill="1" applyBorder="1"/>
    <xf numFmtId="49" fontId="13" fillId="12" borderId="1" xfId="0" applyNumberFormat="1" applyFont="1" applyFill="1" applyBorder="1" applyAlignment="1" applyProtection="1">
      <alignment horizontal="center"/>
      <protection locked="0"/>
    </xf>
    <xf numFmtId="0" fontId="13" fillId="12" borderId="1" xfId="0" applyFont="1" applyFill="1" applyBorder="1" applyAlignment="1" applyProtection="1">
      <alignment horizontal="center"/>
      <protection locked="0" hidden="1"/>
    </xf>
    <xf numFmtId="0" fontId="16" fillId="12" borderId="1" xfId="0" applyFont="1" applyFill="1" applyBorder="1" applyAlignment="1" applyProtection="1">
      <alignment horizontal="center" vertical="center" wrapText="1"/>
      <protection locked="0"/>
    </xf>
    <xf numFmtId="0" fontId="13" fillId="12" borderId="49" xfId="0" applyFont="1" applyFill="1" applyBorder="1" applyAlignment="1" applyProtection="1">
      <alignment horizontal="center"/>
      <protection locked="0"/>
    </xf>
    <xf numFmtId="3" fontId="13" fillId="12" borderId="1" xfId="0" applyNumberFormat="1" applyFont="1" applyFill="1" applyBorder="1" applyAlignment="1" applyProtection="1">
      <alignment horizontal="center"/>
      <protection locked="0" hidden="1"/>
    </xf>
    <xf numFmtId="3" fontId="13" fillId="12" borderId="50" xfId="0" applyNumberFormat="1" applyFont="1" applyFill="1" applyBorder="1" applyAlignment="1" applyProtection="1">
      <alignment horizontal="center"/>
      <protection locked="0" hidden="1"/>
    </xf>
    <xf numFmtId="0" fontId="2" fillId="12" borderId="49" xfId="0" applyFont="1" applyFill="1" applyBorder="1" applyProtection="1">
      <protection locked="0"/>
    </xf>
    <xf numFmtId="0" fontId="5" fillId="2" borderId="13" xfId="0" applyFont="1" applyFill="1" applyBorder="1" applyAlignment="1">
      <alignment horizontal="left" vertical="center"/>
    </xf>
    <xf numFmtId="164" fontId="5" fillId="15" borderId="14" xfId="0" applyNumberFormat="1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>
      <alignment horizontal="left" vertical="center"/>
    </xf>
    <xf numFmtId="49" fontId="5" fillId="15" borderId="14" xfId="0" applyNumberFormat="1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>
      <alignment horizontal="left" vertical="center"/>
    </xf>
    <xf numFmtId="0" fontId="5" fillId="15" borderId="15" xfId="0" quotePrefix="1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20" fontId="5" fillId="15" borderId="15" xfId="0" quotePrefix="1" applyNumberFormat="1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/>
    </xf>
    <xf numFmtId="3" fontId="5" fillId="15" borderId="15" xfId="0" quotePrefix="1" applyNumberFormat="1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 wrapText="1"/>
    </xf>
    <xf numFmtId="3" fontId="5" fillId="3" borderId="15" xfId="0" quotePrefix="1" applyNumberFormat="1" applyFont="1" applyFill="1" applyBorder="1" applyAlignment="1" applyProtection="1">
      <alignment horizontal="center" vertical="center"/>
      <protection hidden="1"/>
    </xf>
    <xf numFmtId="49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15" borderId="19" xfId="0" applyFont="1" applyFill="1" applyBorder="1" applyAlignment="1">
      <alignment horizontal="left" vertical="center"/>
    </xf>
    <xf numFmtId="0" fontId="5" fillId="15" borderId="24" xfId="0" applyFont="1" applyFill="1" applyBorder="1" applyAlignment="1">
      <alignment horizontal="left" vertical="center"/>
    </xf>
    <xf numFmtId="49" fontId="6" fillId="3" borderId="34" xfId="0" applyNumberFormat="1" applyFont="1" applyFill="1" applyBorder="1" applyAlignment="1" applyProtection="1">
      <alignment horizontal="center" vertical="center"/>
      <protection locked="0"/>
    </xf>
    <xf numFmtId="0" fontId="5" fillId="15" borderId="30" xfId="0" applyFont="1" applyFill="1" applyBorder="1" applyAlignment="1">
      <alignment horizontal="left" vertical="center"/>
    </xf>
    <xf numFmtId="49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15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 applyProtection="1">
      <alignment horizontal="center"/>
      <protection locked="0"/>
    </xf>
    <xf numFmtId="3" fontId="6" fillId="15" borderId="15" xfId="0" quotePrefix="1" applyNumberFormat="1" applyFont="1" applyFill="1" applyBorder="1" applyAlignment="1" applyProtection="1">
      <alignment horizontal="center" vertical="center"/>
      <protection hidden="1"/>
    </xf>
    <xf numFmtId="49" fontId="1" fillId="3" borderId="31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hidden="1"/>
    </xf>
    <xf numFmtId="3" fontId="19" fillId="8" borderId="3" xfId="0" applyNumberFormat="1" applyFont="1" applyFill="1" applyBorder="1" applyAlignment="1" applyProtection="1">
      <alignment horizontal="center"/>
      <protection hidden="1"/>
    </xf>
    <xf numFmtId="3" fontId="19" fillId="8" borderId="2" xfId="0" applyNumberFormat="1" applyFont="1" applyFill="1" applyBorder="1" applyAlignment="1" applyProtection="1">
      <alignment horizontal="center"/>
      <protection hidden="1"/>
    </xf>
    <xf numFmtId="3" fontId="19" fillId="8" borderId="51" xfId="0" applyNumberFormat="1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51" xfId="0" applyFont="1" applyFill="1" applyBorder="1" applyAlignment="1" applyProtection="1">
      <alignment horizontal="center"/>
      <protection hidden="1"/>
    </xf>
    <xf numFmtId="3" fontId="13" fillId="6" borderId="3" xfId="0" applyNumberFormat="1" applyFont="1" applyFill="1" applyBorder="1" applyAlignment="1" applyProtection="1">
      <alignment horizontal="center"/>
      <protection hidden="1"/>
    </xf>
    <xf numFmtId="3" fontId="13" fillId="6" borderId="4" xfId="0" applyNumberFormat="1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0" fontId="2" fillId="5" borderId="50" xfId="0" applyFont="1" applyFill="1" applyBorder="1" applyAlignment="1" applyProtection="1">
      <alignment horizontal="center"/>
      <protection hidden="1"/>
    </xf>
    <xf numFmtId="3" fontId="13" fillId="5" borderId="3" xfId="0" applyNumberFormat="1" applyFont="1" applyFill="1" applyBorder="1" applyAlignment="1" applyProtection="1">
      <alignment horizontal="center"/>
      <protection hidden="1"/>
    </xf>
    <xf numFmtId="3" fontId="13" fillId="5" borderId="4" xfId="0" applyNumberFormat="1" applyFont="1" applyFill="1" applyBorder="1" applyAlignment="1" applyProtection="1">
      <alignment horizontal="center"/>
      <protection hidden="1"/>
    </xf>
    <xf numFmtId="0" fontId="2" fillId="6" borderId="7" xfId="0" applyFont="1" applyFill="1" applyBorder="1" applyAlignment="1" applyProtection="1">
      <alignment horizontal="center"/>
      <protection hidden="1"/>
    </xf>
    <xf numFmtId="0" fontId="2" fillId="6" borderId="8" xfId="0" applyFont="1" applyFill="1" applyBorder="1" applyAlignment="1" applyProtection="1">
      <alignment horizontal="center"/>
      <protection hidden="1"/>
    </xf>
    <xf numFmtId="0" fontId="2" fillId="6" borderId="12" xfId="0" applyFont="1" applyFill="1" applyBorder="1" applyAlignment="1" applyProtection="1">
      <alignment horizontal="center"/>
      <protection hidden="1"/>
    </xf>
    <xf numFmtId="0" fontId="2" fillId="6" borderId="9" xfId="0" applyFont="1" applyFill="1" applyBorder="1" applyAlignment="1" applyProtection="1">
      <alignment horizontal="center"/>
      <protection hidden="1"/>
    </xf>
    <xf numFmtId="0" fontId="2" fillId="6" borderId="53" xfId="0" applyFont="1" applyFill="1" applyBorder="1" applyAlignment="1" applyProtection="1">
      <alignment horizontal="center"/>
      <protection hidden="1"/>
    </xf>
    <xf numFmtId="0" fontId="2" fillId="6" borderId="54" xfId="0" applyFont="1" applyFill="1" applyBorder="1" applyAlignment="1" applyProtection="1">
      <alignment horizontal="center"/>
      <protection hidden="1"/>
    </xf>
    <xf numFmtId="0" fontId="1" fillId="5" borderId="6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6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hidden="1"/>
    </xf>
    <xf numFmtId="0" fontId="2" fillId="6" borderId="50" xfId="0" applyFont="1" applyFill="1" applyBorder="1" applyAlignment="1" applyProtection="1">
      <alignment horizontal="center"/>
      <protection hidden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6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11" borderId="46" xfId="0" applyFont="1" applyFill="1" applyBorder="1" applyAlignment="1">
      <alignment horizontal="center" vertical="center" wrapText="1"/>
    </xf>
    <xf numFmtId="0" fontId="20" fillId="11" borderId="47" xfId="0" applyFont="1" applyFill="1" applyBorder="1" applyAlignment="1">
      <alignment horizontal="center" vertical="center" wrapText="1"/>
    </xf>
    <xf numFmtId="0" fontId="20" fillId="11" borderId="48" xfId="0" applyFont="1" applyFill="1" applyBorder="1" applyAlignment="1">
      <alignment horizontal="center" vertical="center" wrapText="1"/>
    </xf>
    <xf numFmtId="0" fontId="20" fillId="11" borderId="49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50" xfId="0" applyFont="1" applyFill="1" applyBorder="1" applyAlignment="1">
      <alignment horizontal="center" vertical="center" wrapText="1"/>
    </xf>
    <xf numFmtId="0" fontId="14" fillId="6" borderId="61" xfId="1" applyFont="1" applyFill="1" applyBorder="1" applyAlignment="1" applyProtection="1">
      <alignment horizontal="center" vertical="center" wrapText="1"/>
    </xf>
    <xf numFmtId="0" fontId="14" fillId="6" borderId="2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center" vertical="center" wrapText="1"/>
    </xf>
    <xf numFmtId="0" fontId="17" fillId="6" borderId="61" xfId="1" applyFont="1" applyFill="1" applyBorder="1" applyAlignment="1" applyProtection="1">
      <alignment horizontal="center" vertical="center" wrapText="1"/>
    </xf>
    <xf numFmtId="0" fontId="17" fillId="6" borderId="2" xfId="1" applyFont="1" applyFill="1" applyBorder="1" applyAlignment="1" applyProtection="1">
      <alignment horizontal="center" vertical="center" wrapText="1"/>
    </xf>
    <xf numFmtId="0" fontId="17" fillId="6" borderId="4" xfId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64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13" fillId="12" borderId="3" xfId="0" applyNumberFormat="1" applyFont="1" applyFill="1" applyBorder="1" applyAlignment="1" applyProtection="1">
      <alignment horizontal="center"/>
      <protection locked="0"/>
    </xf>
    <xf numFmtId="3" fontId="13" fillId="12" borderId="4" xfId="0" applyNumberFormat="1" applyFont="1" applyFill="1" applyBorder="1" applyAlignment="1" applyProtection="1">
      <alignment horizontal="center"/>
      <protection locked="0"/>
    </xf>
    <xf numFmtId="0" fontId="20" fillId="13" borderId="46" xfId="0" applyFont="1" applyFill="1" applyBorder="1" applyAlignment="1">
      <alignment horizontal="center" vertical="center" wrapText="1"/>
    </xf>
    <xf numFmtId="0" fontId="20" fillId="13" borderId="47" xfId="0" applyFont="1" applyFill="1" applyBorder="1" applyAlignment="1">
      <alignment horizontal="center" vertical="center" wrapText="1"/>
    </xf>
    <xf numFmtId="0" fontId="20" fillId="13" borderId="48" xfId="0" applyFont="1" applyFill="1" applyBorder="1" applyAlignment="1">
      <alignment horizontal="center" vertical="center" wrapText="1"/>
    </xf>
    <xf numFmtId="0" fontId="20" fillId="13" borderId="49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50" xfId="0" applyFont="1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5" fillId="6" borderId="6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5" fillId="6" borderId="51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/>
      <protection locked="0"/>
    </xf>
    <xf numFmtId="0" fontId="2" fillId="12" borderId="50" xfId="0" applyFont="1" applyFill="1" applyBorder="1" applyAlignment="1" applyProtection="1">
      <alignment horizontal="center"/>
      <protection locked="0"/>
    </xf>
    <xf numFmtId="3" fontId="18" fillId="10" borderId="3" xfId="0" applyNumberFormat="1" applyFont="1" applyFill="1" applyBorder="1" applyAlignment="1" applyProtection="1">
      <alignment horizontal="center"/>
      <protection hidden="1"/>
    </xf>
    <xf numFmtId="3" fontId="18" fillId="10" borderId="4" xfId="0" applyNumberFormat="1" applyFont="1" applyFill="1" applyBorder="1" applyAlignment="1" applyProtection="1">
      <alignment horizontal="center"/>
      <protection hidden="1"/>
    </xf>
    <xf numFmtId="3" fontId="18" fillId="9" borderId="3" xfId="0" applyNumberFormat="1" applyFont="1" applyFill="1" applyBorder="1" applyAlignment="1" applyProtection="1">
      <alignment horizontal="center"/>
      <protection hidden="1"/>
    </xf>
    <xf numFmtId="3" fontId="18" fillId="9" borderId="4" xfId="0" applyNumberFormat="1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/>
      <protection hidden="1"/>
    </xf>
    <xf numFmtId="3" fontId="1" fillId="2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1" fillId="14" borderId="1" xfId="0" applyFont="1" applyFill="1" applyBorder="1" applyAlignment="1" applyProtection="1">
      <alignment horizontal="center" vertical="center" wrapText="1"/>
      <protection hidden="1"/>
    </xf>
    <xf numFmtId="0" fontId="22" fillId="13" borderId="1" xfId="1" applyFont="1" applyFill="1" applyBorder="1" applyAlignment="1" applyProtection="1">
      <alignment horizontal="center" vertical="center" wrapText="1"/>
      <protection hidden="1"/>
    </xf>
    <xf numFmtId="0" fontId="23" fillId="13" borderId="1" xfId="0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6" fillId="3" borderId="44" xfId="0" applyFont="1" applyFill="1" applyBorder="1" applyAlignment="1" applyProtection="1">
      <alignment horizontal="left"/>
      <protection locked="0"/>
    </xf>
    <xf numFmtId="0" fontId="6" fillId="3" borderId="40" xfId="0" applyFont="1" applyFill="1" applyBorder="1" applyAlignment="1" applyProtection="1">
      <alignment horizontal="left"/>
      <protection locked="0"/>
    </xf>
    <xf numFmtId="0" fontId="6" fillId="3" borderId="45" xfId="0" applyFont="1" applyFill="1" applyBorder="1" applyAlignment="1" applyProtection="1">
      <alignment horizontal="left"/>
      <protection locked="0"/>
    </xf>
    <xf numFmtId="0" fontId="6" fillId="2" borderId="39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6" fillId="15" borderId="5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6" fillId="3" borderId="42" xfId="0" applyFont="1" applyFill="1" applyBorder="1" applyAlignment="1" applyProtection="1">
      <alignment horizontal="left"/>
      <protection locked="0"/>
    </xf>
    <xf numFmtId="0" fontId="6" fillId="3" borderId="35" xfId="0" applyFont="1" applyFill="1" applyBorder="1" applyAlignment="1" applyProtection="1">
      <alignment horizontal="left"/>
      <protection locked="0"/>
    </xf>
    <xf numFmtId="0" fontId="6" fillId="3" borderId="43" xfId="0" applyFont="1" applyFill="1" applyBorder="1" applyAlignment="1" applyProtection="1">
      <alignment horizontal="left"/>
      <protection locked="0"/>
    </xf>
    <xf numFmtId="0" fontId="7" fillId="0" borderId="5" xfId="0" applyFont="1" applyBorder="1" applyAlignment="1">
      <alignment horizontal="center" vertical="center"/>
    </xf>
    <xf numFmtId="0" fontId="12" fillId="15" borderId="35" xfId="0" applyFont="1" applyFill="1" applyBorder="1" applyAlignment="1">
      <alignment horizontal="center"/>
    </xf>
    <xf numFmtId="0" fontId="12" fillId="15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4" fillId="11" borderId="67" xfId="0" applyFont="1" applyFill="1" applyBorder="1" applyAlignment="1">
      <alignment horizontal="center" vertical="center" wrapText="1"/>
    </xf>
    <xf numFmtId="0" fontId="24" fillId="11" borderId="57" xfId="0" applyFont="1" applyFill="1" applyBorder="1" applyAlignment="1">
      <alignment horizontal="center" vertical="center" wrapText="1"/>
    </xf>
    <xf numFmtId="0" fontId="24" fillId="11" borderId="60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63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5" fillId="13" borderId="67" xfId="0" applyFont="1" applyFill="1" applyBorder="1" applyAlignment="1">
      <alignment horizontal="center" vertical="center" wrapText="1"/>
    </xf>
    <xf numFmtId="0" fontId="25" fillId="13" borderId="57" xfId="0" applyFont="1" applyFill="1" applyBorder="1" applyAlignment="1">
      <alignment horizontal="center" vertical="center" wrapText="1"/>
    </xf>
    <xf numFmtId="0" fontId="25" fillId="13" borderId="60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5" fillId="13" borderId="63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  <dxf>
      <font>
        <b/>
        <i val="0"/>
        <color rgb="FF9C0006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  <dxf>
      <font>
        <b/>
        <i val="0"/>
        <color rgb="FF9C0006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  <dxf>
      <font>
        <b/>
        <i val="0"/>
        <color rgb="FFC00000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  <dxf>
      <font>
        <b/>
        <i val="0"/>
        <color rgb="FFC00000"/>
      </font>
      <fill>
        <gradientFill type="path" left="0.5" right="0.5" top="0.5" bottom="0.5">
          <stop position="0">
            <color rgb="FFFCB6B6"/>
          </stop>
          <stop position="1">
            <color rgb="FFFF5050"/>
          </stop>
        </gradientFill>
      </fill>
    </dxf>
  </dxfs>
  <tableStyles count="0" defaultTableStyle="TableStyleMedium2" defaultPivotStyle="PivotStyleLight16"/>
  <colors>
    <mruColors>
      <color rgb="FF65A2D9"/>
      <color rgb="FF7A0000"/>
      <color rgb="FFFF5050"/>
      <color rgb="FFFCB6B6"/>
      <color rgb="FFFBA3A3"/>
      <color rgb="FFA20000"/>
      <color rgb="FFB40000"/>
      <color rgb="FFFA7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47625</xdr:rowOff>
    </xdr:from>
    <xdr:to>
      <xdr:col>1</xdr:col>
      <xdr:colOff>676275</xdr:colOff>
      <xdr:row>11</xdr:row>
      <xdr:rowOff>102295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1" t="16092" r="3485" b="17722"/>
        <a:stretch/>
      </xdr:blipFill>
      <xdr:spPr>
        <a:xfrm>
          <a:off x="85725" y="1323975"/>
          <a:ext cx="2686050" cy="1854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1</xdr:col>
      <xdr:colOff>1256513</xdr:colOff>
      <xdr:row>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1" t="16092" r="3485" b="17722"/>
        <a:stretch/>
      </xdr:blipFill>
      <xdr:spPr>
        <a:xfrm>
          <a:off x="0" y="123824"/>
          <a:ext cx="2732888" cy="1781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85724</xdr:rowOff>
    </xdr:from>
    <xdr:to>
      <xdr:col>1</xdr:col>
      <xdr:colOff>952501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7" t="16923" r="3830" b="16154"/>
        <a:stretch/>
      </xdr:blipFill>
      <xdr:spPr>
        <a:xfrm>
          <a:off x="142876" y="85724"/>
          <a:ext cx="2381250" cy="1200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asdelsurv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lasdelsurv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asdelsur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Normal="100" workbookViewId="0">
      <selection activeCell="D27" sqref="D27:F27"/>
    </sheetView>
  </sheetViews>
  <sheetFormatPr baseColWidth="10" defaultColWidth="0" defaultRowHeight="15" zeroHeight="1" x14ac:dyDescent="0.25"/>
  <cols>
    <col min="1" max="1" width="31.42578125" style="23" bestFit="1" customWidth="1"/>
    <col min="2" max="2" width="12.42578125" style="1" bestFit="1" customWidth="1"/>
    <col min="3" max="3" width="13" style="1" bestFit="1" customWidth="1"/>
    <col min="4" max="4" width="13.28515625" style="1" bestFit="1" customWidth="1"/>
    <col min="5" max="5" width="15.28515625" style="1" bestFit="1" customWidth="1"/>
    <col min="6" max="6" width="12.42578125" style="1" customWidth="1"/>
    <col min="7" max="7" width="13.5703125" style="1" hidden="1" customWidth="1"/>
    <col min="8" max="8" width="12" style="1" hidden="1" customWidth="1"/>
    <col min="9" max="9" width="16.85546875" style="1" hidden="1" customWidth="1"/>
    <col min="10" max="10" width="15.7109375" style="1" hidden="1" customWidth="1"/>
    <col min="11" max="11" width="16.7109375" style="1" hidden="1" customWidth="1"/>
    <col min="12" max="12" width="5.5703125" style="1" hidden="1" customWidth="1"/>
    <col min="13" max="13" width="11.140625" style="1" hidden="1" customWidth="1"/>
    <col min="14" max="14" width="6" style="1" hidden="1" customWidth="1"/>
    <col min="15" max="15" width="11.5703125" style="24" hidden="1" customWidth="1"/>
    <col min="16" max="16384" width="11.42578125" style="1" hidden="1"/>
  </cols>
  <sheetData>
    <row r="1" spans="1:22" s="3" customFormat="1" ht="24" customHeight="1" thickTop="1" thickBot="1" x14ac:dyDescent="0.3">
      <c r="A1" s="120" t="s">
        <v>126</v>
      </c>
      <c r="B1" s="121"/>
      <c r="C1" s="121"/>
      <c r="D1" s="121"/>
      <c r="E1" s="121"/>
      <c r="F1" s="122"/>
      <c r="G1" s="16"/>
      <c r="H1" s="16"/>
      <c r="I1" s="16"/>
      <c r="J1" s="16"/>
      <c r="K1" s="16"/>
      <c r="L1" s="16"/>
      <c r="M1" s="16"/>
      <c r="N1" s="16"/>
      <c r="O1" s="17"/>
    </row>
    <row r="2" spans="1:22" s="3" customFormat="1" ht="27.75" customHeight="1" thickBot="1" x14ac:dyDescent="0.3">
      <c r="A2" s="123"/>
      <c r="B2" s="124"/>
      <c r="C2" s="124"/>
      <c r="D2" s="124"/>
      <c r="E2" s="124"/>
      <c r="F2" s="125"/>
      <c r="O2" s="18"/>
    </row>
    <row r="3" spans="1:22" s="3" customFormat="1" ht="15.75" customHeight="1" thickTop="1" thickBot="1" x14ac:dyDescent="0.3">
      <c r="A3" s="145" t="s">
        <v>136</v>
      </c>
      <c r="B3" s="146"/>
      <c r="C3" s="146"/>
      <c r="D3" s="146"/>
      <c r="E3" s="146"/>
      <c r="F3" s="147"/>
      <c r="O3" s="18"/>
    </row>
    <row r="4" spans="1:22" s="3" customFormat="1" ht="33" customHeight="1" thickBot="1" x14ac:dyDescent="0.3">
      <c r="A4" s="148"/>
      <c r="B4" s="149"/>
      <c r="C4" s="149"/>
      <c r="D4" s="149"/>
      <c r="E4" s="149"/>
      <c r="F4" s="150"/>
      <c r="O4" s="18"/>
    </row>
    <row r="5" spans="1:22" s="3" customFormat="1" ht="20.25" customHeight="1" thickBot="1" x14ac:dyDescent="0.3">
      <c r="A5" s="151"/>
      <c r="B5" s="152"/>
      <c r="C5" s="13" t="s">
        <v>72</v>
      </c>
      <c r="D5" s="55" t="s">
        <v>128</v>
      </c>
      <c r="E5" s="6" t="s">
        <v>74</v>
      </c>
      <c r="F5" s="55" t="s">
        <v>129</v>
      </c>
      <c r="O5" s="18"/>
    </row>
    <row r="6" spans="1:22" s="3" customFormat="1" ht="20.25" customHeight="1" thickBot="1" x14ac:dyDescent="0.3">
      <c r="A6" s="153"/>
      <c r="B6" s="154"/>
      <c r="C6" s="42" t="s">
        <v>73</v>
      </c>
      <c r="D6" s="55" t="s">
        <v>133</v>
      </c>
      <c r="E6" s="42" t="s">
        <v>75</v>
      </c>
      <c r="F6" s="55" t="s">
        <v>130</v>
      </c>
      <c r="O6" s="18"/>
    </row>
    <row r="7" spans="1:22" s="3" customFormat="1" ht="20.25" customHeight="1" thickBot="1" x14ac:dyDescent="0.3">
      <c r="A7" s="153"/>
      <c r="B7" s="154"/>
      <c r="C7" s="6" t="s">
        <v>8</v>
      </c>
      <c r="D7" s="55" t="s">
        <v>134</v>
      </c>
      <c r="E7" s="6" t="s">
        <v>76</v>
      </c>
      <c r="F7" s="55" t="s">
        <v>131</v>
      </c>
      <c r="O7" s="18"/>
    </row>
    <row r="8" spans="1:22" s="3" customFormat="1" ht="20.25" customHeight="1" thickBot="1" x14ac:dyDescent="0.3">
      <c r="A8" s="153"/>
      <c r="B8" s="154"/>
      <c r="C8" s="42" t="s">
        <v>9</v>
      </c>
      <c r="D8" s="55" t="s">
        <v>135</v>
      </c>
      <c r="E8" s="42" t="s">
        <v>10</v>
      </c>
      <c r="F8" s="55" t="s">
        <v>132</v>
      </c>
      <c r="O8" s="18"/>
    </row>
    <row r="9" spans="1:22" s="27" customFormat="1" ht="20.25" customHeight="1" thickBot="1" x14ac:dyDescent="0.3">
      <c r="A9" s="153"/>
      <c r="B9" s="154"/>
      <c r="C9" s="25" t="s">
        <v>102</v>
      </c>
      <c r="D9" s="132"/>
      <c r="E9" s="133"/>
      <c r="F9" s="134"/>
      <c r="G9" s="2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27" customFormat="1" ht="20.25" customHeight="1" thickBot="1" x14ac:dyDescent="0.3">
      <c r="A10" s="153"/>
      <c r="B10" s="154"/>
      <c r="C10" s="56">
        <v>200</v>
      </c>
      <c r="D10" s="135"/>
      <c r="E10" s="136"/>
      <c r="F10" s="137"/>
      <c r="G10" s="2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s="27" customFormat="1" ht="20.25" thickBot="1" x14ac:dyDescent="0.3">
      <c r="A11" s="153"/>
      <c r="B11" s="154"/>
      <c r="C11" s="25" t="s">
        <v>49</v>
      </c>
      <c r="D11" s="135"/>
      <c r="E11" s="136"/>
      <c r="F11" s="137"/>
      <c r="G11" s="2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s="27" customFormat="1" ht="15.75" customHeight="1" thickBot="1" x14ac:dyDescent="0.3">
      <c r="A12" s="155"/>
      <c r="B12" s="156"/>
      <c r="C12" s="57" t="s">
        <v>127</v>
      </c>
      <c r="D12" s="135"/>
      <c r="E12" s="136"/>
      <c r="F12" s="137"/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s="27" customFormat="1" ht="20.25" thickBot="1" x14ac:dyDescent="0.4">
      <c r="A13" s="14" t="s">
        <v>0</v>
      </c>
      <c r="B13" s="141" t="s">
        <v>1</v>
      </c>
      <c r="C13" s="142"/>
      <c r="D13" s="135"/>
      <c r="E13" s="136"/>
      <c r="F13" s="137"/>
      <c r="G13" s="2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s="27" customFormat="1" ht="18.75" thickBot="1" x14ac:dyDescent="0.3">
      <c r="A14" s="58">
        <v>90</v>
      </c>
      <c r="B14" s="100">
        <f>A14*B68</f>
        <v>9180</v>
      </c>
      <c r="C14" s="101"/>
      <c r="D14" s="135"/>
      <c r="E14" s="136"/>
      <c r="F14" s="137"/>
      <c r="G14" s="2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s="27" customFormat="1" ht="20.25" customHeight="1" thickBot="1" x14ac:dyDescent="0.3">
      <c r="A15" s="126" t="s">
        <v>13</v>
      </c>
      <c r="B15" s="127"/>
      <c r="C15" s="128"/>
      <c r="D15" s="135"/>
      <c r="E15" s="136"/>
      <c r="F15" s="137"/>
      <c r="G15" s="2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s="27" customFormat="1" ht="20.25" thickBot="1" x14ac:dyDescent="0.4">
      <c r="A16" s="14" t="s">
        <v>11</v>
      </c>
      <c r="B16" s="143">
        <v>2606</v>
      </c>
      <c r="C16" s="144"/>
      <c r="D16" s="135"/>
      <c r="E16" s="136"/>
      <c r="F16" s="137"/>
      <c r="G16" s="2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5" s="27" customFormat="1" ht="15.75" customHeight="1" thickBot="1" x14ac:dyDescent="0.3">
      <c r="A17" s="129"/>
      <c r="B17" s="130"/>
      <c r="C17" s="131"/>
      <c r="D17" s="135"/>
      <c r="E17" s="136"/>
      <c r="F17" s="137"/>
      <c r="G17" s="2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s="27" customFormat="1" ht="20.25" thickBot="1" x14ac:dyDescent="0.4">
      <c r="A18" s="40" t="s">
        <v>2</v>
      </c>
      <c r="B18" s="100">
        <f>B14+B16</f>
        <v>11786</v>
      </c>
      <c r="C18" s="101"/>
      <c r="D18" s="138"/>
      <c r="E18" s="139"/>
      <c r="F18" s="140"/>
      <c r="G18" s="2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s="3" customFormat="1" ht="20.25" thickBot="1" x14ac:dyDescent="0.4">
      <c r="A19" s="41" t="s">
        <v>65</v>
      </c>
      <c r="B19" s="96">
        <v>23188</v>
      </c>
      <c r="C19" s="97"/>
      <c r="D19" s="93" t="s">
        <v>119</v>
      </c>
      <c r="E19" s="94"/>
      <c r="F19" s="95"/>
      <c r="O19" s="18"/>
    </row>
    <row r="20" spans="1:25" s="3" customFormat="1" ht="20.25" thickBot="1" x14ac:dyDescent="0.4">
      <c r="A20" s="29" t="s">
        <v>3</v>
      </c>
      <c r="B20" s="167">
        <f>B18+B19</f>
        <v>34974</v>
      </c>
      <c r="C20" s="168"/>
      <c r="D20" s="90">
        <v>35144</v>
      </c>
      <c r="E20" s="91"/>
      <c r="F20" s="92"/>
      <c r="O20" s="18"/>
    </row>
    <row r="21" spans="1:25" s="3" customFormat="1" ht="20.25" thickBot="1" x14ac:dyDescent="0.4">
      <c r="A21" s="41" t="s">
        <v>4</v>
      </c>
      <c r="B21" s="96">
        <f>D39</f>
        <v>2199.1799782496437</v>
      </c>
      <c r="C21" s="97"/>
      <c r="D21" s="93" t="s">
        <v>120</v>
      </c>
      <c r="E21" s="94"/>
      <c r="F21" s="95"/>
      <c r="O21" s="18"/>
    </row>
    <row r="22" spans="1:25" s="3" customFormat="1" ht="20.25" thickBot="1" x14ac:dyDescent="0.4">
      <c r="A22" s="29" t="s">
        <v>5</v>
      </c>
      <c r="B22" s="165">
        <f>B20+B21</f>
        <v>37173.179978249646</v>
      </c>
      <c r="C22" s="166"/>
      <c r="D22" s="90">
        <v>41640</v>
      </c>
      <c r="E22" s="91"/>
      <c r="F22" s="92"/>
      <c r="O22" s="18"/>
    </row>
    <row r="23" spans="1:25" s="3" customFormat="1" ht="20.25" thickBot="1" x14ac:dyDescent="0.4">
      <c r="A23" s="41" t="s">
        <v>6</v>
      </c>
      <c r="B23" s="96">
        <f>D32</f>
        <v>925.6952173806128</v>
      </c>
      <c r="C23" s="97"/>
      <c r="D23" s="93" t="s">
        <v>121</v>
      </c>
      <c r="E23" s="94"/>
      <c r="F23" s="95"/>
      <c r="O23" s="18"/>
    </row>
    <row r="24" spans="1:25" s="3" customFormat="1" ht="20.25" thickBot="1" x14ac:dyDescent="0.4">
      <c r="A24" s="29" t="s">
        <v>7</v>
      </c>
      <c r="B24" s="165">
        <f>B22-B23</f>
        <v>36247.484760869032</v>
      </c>
      <c r="C24" s="166"/>
      <c r="D24" s="90">
        <v>36968</v>
      </c>
      <c r="E24" s="91"/>
      <c r="F24" s="92"/>
      <c r="O24" s="18"/>
    </row>
    <row r="25" spans="1:25" s="3" customFormat="1" ht="16.5" thickBot="1" x14ac:dyDescent="0.35">
      <c r="A25" s="160" t="s">
        <v>103</v>
      </c>
      <c r="B25" s="161"/>
      <c r="C25" s="161"/>
      <c r="D25" s="161"/>
      <c r="E25" s="161"/>
      <c r="F25" s="162"/>
      <c r="O25" s="18"/>
    </row>
    <row r="26" spans="1:25" s="3" customFormat="1" ht="20.25" thickBot="1" x14ac:dyDescent="0.4">
      <c r="A26" s="157" t="s">
        <v>50</v>
      </c>
      <c r="B26" s="158"/>
      <c r="C26" s="158"/>
      <c r="D26" s="158"/>
      <c r="E26" s="158"/>
      <c r="F26" s="159"/>
      <c r="O26" s="18"/>
    </row>
    <row r="27" spans="1:25" s="3" customFormat="1" ht="20.25" thickBot="1" x14ac:dyDescent="0.4">
      <c r="A27" s="111" t="s">
        <v>59</v>
      </c>
      <c r="B27" s="112"/>
      <c r="C27" s="113"/>
      <c r="D27" s="163">
        <v>201</v>
      </c>
      <c r="E27" s="163"/>
      <c r="F27" s="164"/>
      <c r="O27" s="18"/>
    </row>
    <row r="28" spans="1:25" s="3" customFormat="1" ht="20.25" thickBot="1" x14ac:dyDescent="0.4">
      <c r="A28" s="111" t="s">
        <v>55</v>
      </c>
      <c r="B28" s="112"/>
      <c r="C28" s="113"/>
      <c r="D28" s="163">
        <v>107</v>
      </c>
      <c r="E28" s="163"/>
      <c r="F28" s="164"/>
      <c r="O28" s="18"/>
    </row>
    <row r="29" spans="1:25" s="3" customFormat="1" ht="20.25" thickBot="1" x14ac:dyDescent="0.4">
      <c r="A29" s="108" t="s">
        <v>67</v>
      </c>
      <c r="B29" s="109"/>
      <c r="C29" s="110"/>
      <c r="D29" s="98">
        <v>380</v>
      </c>
      <c r="E29" s="98"/>
      <c r="F29" s="99"/>
      <c r="O29" s="18"/>
    </row>
    <row r="30" spans="1:25" s="3" customFormat="1" ht="20.25" thickBot="1" x14ac:dyDescent="0.4">
      <c r="A30" s="111" t="s">
        <v>111</v>
      </c>
      <c r="B30" s="112"/>
      <c r="C30" s="113"/>
      <c r="D30" s="114">
        <v>300</v>
      </c>
      <c r="E30" s="114"/>
      <c r="F30" s="115"/>
      <c r="O30" s="18"/>
    </row>
    <row r="31" spans="1:25" s="3" customFormat="1" ht="26.25" customHeight="1" thickBot="1" x14ac:dyDescent="0.4">
      <c r="A31" s="41"/>
      <c r="B31" s="116" t="s">
        <v>71</v>
      </c>
      <c r="C31" s="117"/>
      <c r="D31" s="11" t="s">
        <v>70</v>
      </c>
      <c r="E31" s="11" t="s">
        <v>61</v>
      </c>
      <c r="F31" s="15" t="s">
        <v>63</v>
      </c>
      <c r="O31" s="18"/>
    </row>
    <row r="32" spans="1:25" s="3" customFormat="1" ht="20.25" thickBot="1" x14ac:dyDescent="0.4">
      <c r="A32" s="54" t="s">
        <v>64</v>
      </c>
      <c r="B32" s="96" t="str">
        <f>F6</f>
        <v>MMTO</v>
      </c>
      <c r="C32" s="97"/>
      <c r="D32" s="44">
        <f>'CALCULADOR FASES DE VUELO (WOS)'!D18</f>
        <v>925.6952173806128</v>
      </c>
      <c r="E32" s="45">
        <f>'CALCULADOR FASES DE VUELO (WOS)'!D16</f>
        <v>2.4442733876758892E-2</v>
      </c>
      <c r="F32" s="46">
        <f>E32*24*60</f>
        <v>35.197536782532801</v>
      </c>
      <c r="O32" s="18"/>
    </row>
    <row r="33" spans="1:22" s="3" customFormat="1" ht="20.25" thickBot="1" x14ac:dyDescent="0.4">
      <c r="A33" s="41" t="s">
        <v>68</v>
      </c>
      <c r="B33" s="100" t="str">
        <f>F7</f>
        <v>MMMM</v>
      </c>
      <c r="C33" s="101"/>
      <c r="D33" s="47">
        <f>E70*A74</f>
        <v>492.2</v>
      </c>
      <c r="E33" s="48">
        <f>F70/24</f>
        <v>1.486111111111111E-2</v>
      </c>
      <c r="F33" s="49">
        <f>D28/E68</f>
        <v>21.4</v>
      </c>
      <c r="O33" s="18"/>
    </row>
    <row r="34" spans="1:22" s="3" customFormat="1" ht="20.25" thickBot="1" x14ac:dyDescent="0.4">
      <c r="A34" s="54" t="s">
        <v>104</v>
      </c>
      <c r="B34" s="102"/>
      <c r="C34" s="103"/>
      <c r="D34" s="44">
        <f>D32*5%</f>
        <v>46.284760869030642</v>
      </c>
      <c r="E34" s="45">
        <f>C76/24</f>
        <v>1.1019736842105264E-3</v>
      </c>
      <c r="F34" s="46">
        <f>B70*5%-1</f>
        <v>0.58684210526315805</v>
      </c>
      <c r="O34" s="18"/>
    </row>
    <row r="35" spans="1:22" s="3" customFormat="1" ht="20.25" thickBot="1" x14ac:dyDescent="0.4">
      <c r="A35" s="41" t="s">
        <v>51</v>
      </c>
      <c r="B35" s="104"/>
      <c r="C35" s="105"/>
      <c r="D35" s="47">
        <f>E76*C74</f>
        <v>735</v>
      </c>
      <c r="E35" s="48">
        <f>F76/24</f>
        <v>2.0833333333333332E-2</v>
      </c>
      <c r="F35" s="49">
        <v>30</v>
      </c>
      <c r="O35" s="18"/>
    </row>
    <row r="36" spans="1:22" s="3" customFormat="1" ht="20.25" thickBot="1" x14ac:dyDescent="0.4">
      <c r="A36" s="61" t="s">
        <v>106</v>
      </c>
      <c r="B36" s="104"/>
      <c r="C36" s="105"/>
      <c r="D36" s="59">
        <v>0</v>
      </c>
      <c r="E36" s="45">
        <f>F77/24</f>
        <v>0</v>
      </c>
      <c r="F36" s="46">
        <f>D36/A74</f>
        <v>0</v>
      </c>
      <c r="O36" s="18"/>
    </row>
    <row r="37" spans="1:22" s="3" customFormat="1" ht="20.25" thickBot="1" x14ac:dyDescent="0.4">
      <c r="A37" s="41" t="s">
        <v>54</v>
      </c>
      <c r="B37" s="104"/>
      <c r="C37" s="105"/>
      <c r="D37" s="50">
        <f>SUM(D32:D36)+D38</f>
        <v>2349.1799782496437</v>
      </c>
      <c r="E37" s="48">
        <f>B71/24</f>
        <v>6.0544707560969413E-2</v>
      </c>
      <c r="F37" s="49">
        <f>SUM(F32:F36)</f>
        <v>87.184378887795958</v>
      </c>
      <c r="O37" s="18"/>
    </row>
    <row r="38" spans="1:22" s="3" customFormat="1" ht="20.25" thickBot="1" x14ac:dyDescent="0.4">
      <c r="A38" s="54" t="s">
        <v>53</v>
      </c>
      <c r="B38" s="104"/>
      <c r="C38" s="105"/>
      <c r="D38" s="44">
        <f>F38*B74</f>
        <v>150</v>
      </c>
      <c r="E38" s="45">
        <f>D71/24</f>
        <v>6.9444444444444441E-3</v>
      </c>
      <c r="F38" s="60">
        <v>10</v>
      </c>
      <c r="O38" s="18"/>
    </row>
    <row r="39" spans="1:22" s="3" customFormat="1" ht="20.25" thickBot="1" x14ac:dyDescent="0.4">
      <c r="A39" s="43" t="s">
        <v>4</v>
      </c>
      <c r="B39" s="106"/>
      <c r="C39" s="107"/>
      <c r="D39" s="51">
        <f>D37-D38</f>
        <v>2199.1799782496437</v>
      </c>
      <c r="E39" s="52">
        <f>E37-E38</f>
        <v>5.3600263116524965E-2</v>
      </c>
      <c r="F39" s="53">
        <f>F37-F38</f>
        <v>77.184378887795958</v>
      </c>
      <c r="O39" s="18"/>
    </row>
    <row r="40" spans="1:22" ht="15.75" hidden="1" thickTop="1" x14ac:dyDescent="0.25">
      <c r="A40" s="1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8"/>
      <c r="P40" s="3"/>
      <c r="Q40" s="3"/>
      <c r="R40" s="3"/>
      <c r="S40" s="3"/>
      <c r="T40" s="3"/>
      <c r="U40" s="3"/>
      <c r="V40" s="3"/>
    </row>
    <row r="41" spans="1:22" hidden="1" x14ac:dyDescent="0.25">
      <c r="A41" s="1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8"/>
      <c r="P41" s="3"/>
      <c r="Q41" s="3"/>
      <c r="R41" s="3"/>
      <c r="S41" s="3"/>
      <c r="T41" s="3"/>
      <c r="U41" s="3"/>
      <c r="V41" s="3"/>
    </row>
    <row r="42" spans="1:22" hidden="1" x14ac:dyDescent="0.25">
      <c r="A42" s="1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8"/>
      <c r="P42" s="3"/>
      <c r="Q42" s="3"/>
      <c r="R42" s="3"/>
      <c r="S42" s="3"/>
      <c r="T42" s="3"/>
      <c r="U42" s="3"/>
      <c r="V42" s="3"/>
    </row>
    <row r="43" spans="1:22" hidden="1" x14ac:dyDescent="0.25">
      <c r="A43" s="1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8"/>
      <c r="P43" s="3"/>
      <c r="Q43" s="3"/>
      <c r="R43" s="3"/>
      <c r="S43" s="3"/>
      <c r="T43" s="3"/>
      <c r="U43" s="3"/>
      <c r="V43" s="3"/>
    </row>
    <row r="44" spans="1:22" hidden="1" x14ac:dyDescent="0.25">
      <c r="A44" s="1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8"/>
      <c r="P44" s="3"/>
      <c r="Q44" s="3"/>
      <c r="R44" s="3"/>
      <c r="S44" s="3"/>
      <c r="T44" s="3"/>
      <c r="U44" s="3"/>
      <c r="V44" s="3"/>
    </row>
    <row r="45" spans="1:22" hidden="1" x14ac:dyDescent="0.25">
      <c r="A45" s="1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8"/>
      <c r="P45" s="3"/>
      <c r="Q45" s="3"/>
      <c r="R45" s="3"/>
      <c r="S45" s="3"/>
      <c r="T45" s="3"/>
      <c r="U45" s="3"/>
      <c r="V45" s="3"/>
    </row>
    <row r="46" spans="1:22" hidden="1" x14ac:dyDescent="0.25">
      <c r="A46" s="1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8"/>
      <c r="P46" s="3"/>
      <c r="Q46" s="3"/>
      <c r="R46" s="3"/>
      <c r="S46" s="3"/>
      <c r="T46" s="3"/>
      <c r="U46" s="3"/>
      <c r="V46" s="3"/>
    </row>
    <row r="47" spans="1:22" hidden="1" x14ac:dyDescent="0.25">
      <c r="A47" s="1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8"/>
      <c r="P47" s="3"/>
      <c r="Q47" s="3"/>
      <c r="R47" s="3"/>
      <c r="S47" s="3"/>
      <c r="T47" s="3"/>
      <c r="U47" s="3"/>
      <c r="V47" s="3"/>
    </row>
    <row r="48" spans="1:22" hidden="1" x14ac:dyDescent="0.25">
      <c r="A48" s="1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8"/>
      <c r="P48" s="3"/>
      <c r="Q48" s="3"/>
      <c r="R48" s="3"/>
      <c r="S48" s="3"/>
      <c r="T48" s="3"/>
      <c r="U48" s="3"/>
      <c r="V48" s="3"/>
    </row>
    <row r="49" spans="1:22" hidden="1" x14ac:dyDescent="0.25">
      <c r="A49" s="1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8"/>
      <c r="P49" s="3"/>
      <c r="Q49" s="3"/>
      <c r="R49" s="3"/>
      <c r="S49" s="3"/>
      <c r="T49" s="3"/>
      <c r="U49" s="3"/>
      <c r="V49" s="3"/>
    </row>
    <row r="50" spans="1:22" hidden="1" x14ac:dyDescent="0.25">
      <c r="A50" s="1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8"/>
      <c r="P50" s="3"/>
      <c r="Q50" s="3"/>
      <c r="R50" s="3"/>
      <c r="S50" s="3"/>
      <c r="T50" s="3"/>
      <c r="U50" s="3"/>
      <c r="V50" s="3"/>
    </row>
    <row r="51" spans="1:22" hidden="1" x14ac:dyDescent="0.25">
      <c r="A51" s="1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8"/>
      <c r="P51" s="3"/>
      <c r="Q51" s="3"/>
      <c r="R51" s="3"/>
      <c r="S51" s="3"/>
      <c r="T51" s="3"/>
      <c r="U51" s="3"/>
      <c r="V51" s="3"/>
    </row>
    <row r="52" spans="1:22" hidden="1" x14ac:dyDescent="0.25">
      <c r="A52" s="1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8"/>
      <c r="P52" s="3"/>
      <c r="Q52" s="3"/>
      <c r="R52" s="3"/>
      <c r="S52" s="3"/>
      <c r="T52" s="3"/>
      <c r="U52" s="3"/>
      <c r="V52" s="3"/>
    </row>
    <row r="53" spans="1:22" hidden="1" x14ac:dyDescent="0.25">
      <c r="A53" s="1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8"/>
      <c r="P53" s="3"/>
      <c r="Q53" s="3"/>
      <c r="R53" s="3"/>
      <c r="S53" s="3"/>
      <c r="T53" s="3"/>
      <c r="U53" s="3"/>
      <c r="V53" s="3"/>
    </row>
    <row r="54" spans="1:22" hidden="1" x14ac:dyDescent="0.25">
      <c r="A54" s="1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8"/>
      <c r="P54" s="3"/>
      <c r="Q54" s="3"/>
      <c r="R54" s="3"/>
      <c r="S54" s="3"/>
      <c r="T54" s="3"/>
      <c r="U54" s="3"/>
      <c r="V54" s="3"/>
    </row>
    <row r="55" spans="1:22" hidden="1" x14ac:dyDescent="0.25">
      <c r="A55" s="1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8"/>
      <c r="P55" s="3"/>
      <c r="Q55" s="3"/>
      <c r="R55" s="3"/>
      <c r="S55" s="3"/>
      <c r="T55" s="3"/>
      <c r="U55" s="3"/>
      <c r="V55" s="3"/>
    </row>
    <row r="56" spans="1:22" hidden="1" x14ac:dyDescent="0.25">
      <c r="A56" s="1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8"/>
      <c r="P56" s="3"/>
      <c r="Q56" s="3"/>
      <c r="R56" s="3"/>
      <c r="S56" s="3"/>
      <c r="T56" s="3"/>
      <c r="U56" s="3"/>
      <c r="V56" s="3"/>
    </row>
    <row r="57" spans="1:22" hidden="1" x14ac:dyDescent="0.25">
      <c r="A57" s="1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8"/>
      <c r="P57" s="3"/>
      <c r="Q57" s="3"/>
      <c r="R57" s="3"/>
      <c r="S57" s="3"/>
      <c r="T57" s="3"/>
      <c r="U57" s="3"/>
      <c r="V57" s="3"/>
    </row>
    <row r="58" spans="1:22" hidden="1" x14ac:dyDescent="0.25">
      <c r="A58" s="1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8"/>
      <c r="P58" s="3"/>
      <c r="Q58" s="3"/>
      <c r="R58" s="3"/>
      <c r="S58" s="3"/>
      <c r="T58" s="3"/>
      <c r="U58" s="3"/>
      <c r="V58" s="3"/>
    </row>
    <row r="59" spans="1:22" hidden="1" x14ac:dyDescent="0.25">
      <c r="A59" s="1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8"/>
      <c r="P59" s="3"/>
      <c r="Q59" s="3"/>
      <c r="R59" s="3"/>
      <c r="S59" s="3"/>
      <c r="T59" s="3"/>
      <c r="U59" s="3"/>
      <c r="V59" s="3"/>
    </row>
    <row r="60" spans="1:22" hidden="1" x14ac:dyDescent="0.25">
      <c r="A60" s="1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8"/>
      <c r="P60" s="3"/>
      <c r="Q60" s="3"/>
      <c r="R60" s="3"/>
      <c r="S60" s="3"/>
      <c r="T60" s="3"/>
      <c r="U60" s="3"/>
      <c r="V60" s="3"/>
    </row>
    <row r="61" spans="1:22" hidden="1" x14ac:dyDescent="0.25">
      <c r="A61" s="1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8"/>
      <c r="P61" s="3"/>
      <c r="Q61" s="3"/>
      <c r="R61" s="3"/>
      <c r="S61" s="3"/>
      <c r="T61" s="3"/>
      <c r="U61" s="3"/>
      <c r="V61" s="3"/>
    </row>
    <row r="62" spans="1:22" hidden="1" x14ac:dyDescent="0.25">
      <c r="A62" s="1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8"/>
      <c r="P62" s="3"/>
      <c r="Q62" s="3"/>
      <c r="R62" s="3"/>
      <c r="S62" s="3"/>
      <c r="T62" s="3"/>
      <c r="U62" s="3"/>
      <c r="V62" s="3"/>
    </row>
    <row r="63" spans="1:22" hidden="1" x14ac:dyDescent="0.25">
      <c r="A63" s="1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8"/>
      <c r="P63" s="3"/>
      <c r="Q63" s="3"/>
      <c r="R63" s="3"/>
      <c r="S63" s="3"/>
      <c r="T63" s="3"/>
      <c r="U63" s="3"/>
      <c r="V63" s="3"/>
    </row>
    <row r="64" spans="1:22" hidden="1" x14ac:dyDescent="0.25">
      <c r="A64" s="1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8"/>
      <c r="P64" s="3"/>
      <c r="Q64" s="3"/>
      <c r="R64" s="3"/>
      <c r="S64" s="3"/>
      <c r="T64" s="3"/>
      <c r="U64" s="3"/>
      <c r="V64" s="3"/>
    </row>
    <row r="65" spans="1:22" hidden="1" x14ac:dyDescent="0.25">
      <c r="A65" s="1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8"/>
      <c r="P65" s="3"/>
      <c r="Q65" s="3"/>
      <c r="R65" s="3"/>
      <c r="S65" s="3"/>
      <c r="T65" s="3"/>
      <c r="U65" s="3"/>
      <c r="V65" s="3"/>
    </row>
    <row r="66" spans="1:22" hidden="1" x14ac:dyDescent="0.25">
      <c r="A66" s="1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8"/>
      <c r="P66" s="3"/>
      <c r="Q66" s="3"/>
      <c r="R66" s="3"/>
      <c r="S66" s="3"/>
      <c r="T66" s="3"/>
      <c r="U66" s="3"/>
      <c r="V66" s="3"/>
    </row>
    <row r="67" spans="1:22" s="2" customFormat="1" hidden="1" x14ac:dyDescent="0.25">
      <c r="A67" s="20"/>
      <c r="B67" s="2" t="s">
        <v>56</v>
      </c>
      <c r="D67" s="2" t="s">
        <v>109</v>
      </c>
      <c r="E67" s="2" t="s">
        <v>112</v>
      </c>
      <c r="F67" s="2" t="s">
        <v>57</v>
      </c>
    </row>
    <row r="68" spans="1:22" s="2" customFormat="1" hidden="1" x14ac:dyDescent="0.25">
      <c r="A68" s="20" t="s">
        <v>117</v>
      </c>
      <c r="B68" s="2">
        <v>102</v>
      </c>
      <c r="D68" s="2">
        <v>2.2016</v>
      </c>
      <c r="E68" s="2">
        <f>D30/60</f>
        <v>5</v>
      </c>
      <c r="F68" s="2">
        <f>D29/60</f>
        <v>6.333333333333333</v>
      </c>
    </row>
    <row r="69" spans="1:22" s="2" customFormat="1" ht="15" hidden="1" customHeight="1" x14ac:dyDescent="0.25">
      <c r="A69" s="118" t="s">
        <v>60</v>
      </c>
      <c r="B69" s="119"/>
      <c r="C69" s="119"/>
      <c r="D69" s="119"/>
      <c r="E69" s="119"/>
      <c r="F69" s="119"/>
    </row>
    <row r="70" spans="1:22" s="2" customFormat="1" hidden="1" x14ac:dyDescent="0.25">
      <c r="A70" s="20" t="s">
        <v>116</v>
      </c>
      <c r="B70" s="2">
        <f>D27/F68</f>
        <v>31.736842105263161</v>
      </c>
      <c r="C70" s="2">
        <f>B70/60</f>
        <v>0.52894736842105272</v>
      </c>
      <c r="D70" s="2" t="s">
        <v>113</v>
      </c>
      <c r="E70" s="2">
        <f>D28/E68</f>
        <v>21.4</v>
      </c>
      <c r="F70" s="2">
        <f>E70/60</f>
        <v>0.35666666666666663</v>
      </c>
    </row>
    <row r="71" spans="1:22" s="2" customFormat="1" hidden="1" x14ac:dyDescent="0.25">
      <c r="A71" s="20" t="s">
        <v>115</v>
      </c>
      <c r="B71" s="2">
        <f>F37/60</f>
        <v>1.4530729814632659</v>
      </c>
      <c r="C71" s="2" t="s">
        <v>114</v>
      </c>
      <c r="D71" s="2">
        <f>F38/60</f>
        <v>0.16666666666666666</v>
      </c>
      <c r="O71" s="21"/>
    </row>
    <row r="72" spans="1:22" s="2" customFormat="1" hidden="1" x14ac:dyDescent="0.25">
      <c r="A72" s="89" t="s">
        <v>124</v>
      </c>
      <c r="B72" s="89"/>
      <c r="C72" s="89"/>
      <c r="O72" s="21"/>
    </row>
    <row r="73" spans="1:22" hidden="1" x14ac:dyDescent="0.25">
      <c r="A73" s="32" t="s">
        <v>58</v>
      </c>
      <c r="B73" s="32" t="s">
        <v>110</v>
      </c>
      <c r="C73" s="32" t="s">
        <v>118</v>
      </c>
      <c r="E73" s="2"/>
      <c r="F73" s="2"/>
      <c r="G73" s="2"/>
      <c r="H73" s="2"/>
      <c r="I73" s="2"/>
      <c r="J73" s="3"/>
      <c r="K73" s="3"/>
      <c r="L73" s="3"/>
      <c r="M73" s="3"/>
      <c r="N73" s="3"/>
      <c r="O73" s="18"/>
    </row>
    <row r="74" spans="1:22" hidden="1" x14ac:dyDescent="0.25">
      <c r="A74" s="32">
        <v>23</v>
      </c>
      <c r="B74" s="33">
        <v>15</v>
      </c>
      <c r="C74" s="32">
        <v>24.5</v>
      </c>
      <c r="E74" s="2"/>
      <c r="F74" s="2"/>
      <c r="G74" s="2"/>
      <c r="H74" s="2"/>
      <c r="I74" s="2"/>
      <c r="J74" s="3"/>
      <c r="K74" s="3"/>
      <c r="L74" s="3"/>
      <c r="M74" s="3"/>
      <c r="N74" s="3"/>
      <c r="O74" s="18"/>
    </row>
    <row r="75" spans="1:22" hidden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8"/>
    </row>
    <row r="76" spans="1:22" hidden="1" x14ac:dyDescent="0.25">
      <c r="A76" s="2" t="s">
        <v>107</v>
      </c>
      <c r="B76" s="2">
        <f>B70*5%</f>
        <v>1.5868421052631581</v>
      </c>
      <c r="C76" s="2">
        <f>B76/60</f>
        <v>2.6447368421052633E-2</v>
      </c>
      <c r="D76" s="2" t="s">
        <v>62</v>
      </c>
      <c r="E76" s="2">
        <v>30</v>
      </c>
      <c r="F76" s="2">
        <f>E76/60</f>
        <v>0.5</v>
      </c>
      <c r="J76" s="3"/>
      <c r="K76" s="3"/>
      <c r="L76" s="3"/>
      <c r="M76" s="3"/>
      <c r="N76" s="3"/>
      <c r="O76" s="18"/>
    </row>
    <row r="77" spans="1:22" hidden="1" x14ac:dyDescent="0.25">
      <c r="A77" s="19"/>
      <c r="B77" s="3"/>
      <c r="C77" s="3"/>
      <c r="D77" s="2" t="s">
        <v>52</v>
      </c>
      <c r="E77" s="22">
        <f>D36/A74</f>
        <v>0</v>
      </c>
      <c r="F77" s="2">
        <f>E77/60</f>
        <v>0</v>
      </c>
      <c r="G77" s="3"/>
      <c r="H77" s="3"/>
      <c r="I77" s="3"/>
      <c r="J77" s="3"/>
      <c r="K77" s="3"/>
      <c r="L77" s="3"/>
      <c r="M77" s="3"/>
      <c r="N77" s="3"/>
      <c r="O77" s="18"/>
    </row>
    <row r="78" spans="1:22" ht="19.5" hidden="1" x14ac:dyDescent="0.35">
      <c r="A78" s="30" t="s">
        <v>52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8"/>
    </row>
    <row r="79" spans="1:22" ht="19.5" hidden="1" x14ac:dyDescent="0.35">
      <c r="A79" s="30" t="s">
        <v>105</v>
      </c>
      <c r="B79" s="3"/>
      <c r="C79" s="3"/>
      <c r="D79" s="3"/>
      <c r="E79" s="3"/>
      <c r="F79" s="3"/>
      <c r="G79" s="3"/>
      <c r="H79" s="3"/>
      <c r="I79" s="3"/>
    </row>
    <row r="80" spans="1:22" ht="19.5" hidden="1" x14ac:dyDescent="0.35">
      <c r="A80" s="30" t="s">
        <v>106</v>
      </c>
      <c r="B80" s="3"/>
      <c r="C80" s="3"/>
      <c r="D80" s="3"/>
      <c r="E80" s="3"/>
      <c r="F80" s="3"/>
      <c r="G80" s="3"/>
      <c r="H80" s="3"/>
      <c r="I80" s="3"/>
    </row>
    <row r="81" spans="1:9" hidden="1" x14ac:dyDescent="0.25">
      <c r="A81" s="19"/>
      <c r="B81" s="3"/>
      <c r="C81" s="3"/>
      <c r="D81" s="3"/>
      <c r="E81" s="3"/>
      <c r="F81" s="3"/>
      <c r="G81" s="3"/>
      <c r="H81" s="3"/>
      <c r="I81" s="3"/>
    </row>
    <row r="82" spans="1:9" hidden="1" x14ac:dyDescent="0.25">
      <c r="A82" s="19"/>
      <c r="B82" s="3"/>
      <c r="C82" s="3"/>
      <c r="D82" s="3"/>
      <c r="E82" s="3"/>
      <c r="F82" s="3"/>
      <c r="G82" s="3"/>
      <c r="H82" s="3"/>
      <c r="I82" s="3"/>
    </row>
  </sheetData>
  <sheetProtection algorithmName="SHA-512" hashValue="TrRe7U4brHi7TMexhlyGWEiflJdoz/qL9nMpZdkUjCXKX5QMHVRlUwjuZ8oD59wNZVwOcTChIoeD2gn2zKr60A==" saltValue="3zmlD3DufH3Vd9vady/hAQ==" spinCount="100000" sheet="1" objects="1" scenarios="1" selectLockedCells="1"/>
  <mergeCells count="38">
    <mergeCell ref="B24:C24"/>
    <mergeCell ref="B19:C19"/>
    <mergeCell ref="B20:C20"/>
    <mergeCell ref="B21:C21"/>
    <mergeCell ref="B22:C22"/>
    <mergeCell ref="B23:C23"/>
    <mergeCell ref="A28:C28"/>
    <mergeCell ref="A27:C27"/>
    <mergeCell ref="A26:F26"/>
    <mergeCell ref="A25:F25"/>
    <mergeCell ref="D27:F27"/>
    <mergeCell ref="D28:F28"/>
    <mergeCell ref="A1:F2"/>
    <mergeCell ref="A15:C15"/>
    <mergeCell ref="A17:C17"/>
    <mergeCell ref="D9:F18"/>
    <mergeCell ref="B13:C13"/>
    <mergeCell ref="B14:C14"/>
    <mergeCell ref="B16:C16"/>
    <mergeCell ref="B18:C18"/>
    <mergeCell ref="A3:F4"/>
    <mergeCell ref="A5:B12"/>
    <mergeCell ref="A72:C72"/>
    <mergeCell ref="D20:F20"/>
    <mergeCell ref="D22:F22"/>
    <mergeCell ref="D24:F24"/>
    <mergeCell ref="D19:F19"/>
    <mergeCell ref="D21:F21"/>
    <mergeCell ref="D23:F23"/>
    <mergeCell ref="B32:C32"/>
    <mergeCell ref="D29:F29"/>
    <mergeCell ref="B33:C33"/>
    <mergeCell ref="B34:C39"/>
    <mergeCell ref="A29:C29"/>
    <mergeCell ref="A30:C30"/>
    <mergeCell ref="D30:F30"/>
    <mergeCell ref="B31:C31"/>
    <mergeCell ref="A69:F69"/>
  </mergeCells>
  <conditionalFormatting sqref="A14">
    <cfRule type="cellIs" dxfId="15" priority="3" operator="greaterThan">
      <formula>90</formula>
    </cfRule>
  </conditionalFormatting>
  <conditionalFormatting sqref="B16:C16">
    <cfRule type="cellIs" dxfId="14" priority="2" operator="greaterThan">
      <formula>3257</formula>
    </cfRule>
  </conditionalFormatting>
  <conditionalFormatting sqref="B20:C20">
    <cfRule type="cellIs" dxfId="13" priority="6" operator="greaterThan">
      <formula>35144</formula>
    </cfRule>
  </conditionalFormatting>
  <conditionalFormatting sqref="B22:C22">
    <cfRule type="cellIs" dxfId="12" priority="5" operator="greaterThan">
      <formula>41640</formula>
    </cfRule>
  </conditionalFormatting>
  <conditionalFormatting sqref="B24:C24">
    <cfRule type="cellIs" dxfId="11" priority="4" operator="greaterThan">
      <formula>36968</formula>
    </cfRule>
  </conditionalFormatting>
  <conditionalFormatting sqref="D33">
    <cfRule type="cellIs" dxfId="10" priority="42" operator="greaterThan">
      <formula>23000</formula>
    </cfRule>
  </conditionalFormatting>
  <conditionalFormatting sqref="D37">
    <cfRule type="cellIs" dxfId="9" priority="8" operator="greaterThan">
      <formula>170000</formula>
    </cfRule>
  </conditionalFormatting>
  <conditionalFormatting sqref="D39">
    <cfRule type="cellIs" dxfId="8" priority="7" operator="greaterThan">
      <formula>170000</formula>
    </cfRule>
  </conditionalFormatting>
  <conditionalFormatting sqref="D27:F27">
    <cfRule type="cellIs" dxfId="7" priority="1" operator="greaterThan">
      <formula>1345</formula>
    </cfRule>
  </conditionalFormatting>
  <conditionalFormatting sqref="E32">
    <cfRule type="cellIs" dxfId="6" priority="37" operator="greaterThan">
      <formula>46234</formula>
    </cfRule>
  </conditionalFormatting>
  <conditionalFormatting sqref="E33">
    <cfRule type="cellIs" dxfId="5" priority="35" operator="greaterThan">
      <formula>50637</formula>
    </cfRule>
  </conditionalFormatting>
  <conditionalFormatting sqref="E37:F37">
    <cfRule type="cellIs" dxfId="4" priority="21" operator="greaterThan">
      <formula>48986</formula>
    </cfRule>
  </conditionalFormatting>
  <conditionalFormatting sqref="E39:F39">
    <cfRule type="cellIs" dxfId="3" priority="20" operator="greaterThan">
      <formula>48986</formula>
    </cfRule>
  </conditionalFormatting>
  <conditionalFormatting sqref="F32:F36">
    <cfRule type="cellIs" dxfId="2" priority="22" operator="greaterThan">
      <formula>21000</formula>
    </cfRule>
  </conditionalFormatting>
  <dataValidations count="1">
    <dataValidation type="list" allowBlank="1" showInputMessage="1" showErrorMessage="1" sqref="A36" xr:uid="{00000000-0002-0000-0000-000000000000}">
      <formula1>$A$78:$A$80</formula1>
    </dataValidation>
  </dataValidations>
  <hyperlinks>
    <hyperlink ref="A15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6" orientation="portrait" r:id="rId2"/>
  <ignoredErrors>
    <ignoredError sqref="B2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84"/>
  <sheetViews>
    <sheetView workbookViewId="0">
      <selection activeCell="C17" sqref="C17"/>
    </sheetView>
  </sheetViews>
  <sheetFormatPr baseColWidth="10" defaultColWidth="0" defaultRowHeight="15" zeroHeight="1" x14ac:dyDescent="0.25"/>
  <cols>
    <col min="1" max="1" width="22.140625" style="3" bestFit="1" customWidth="1"/>
    <col min="2" max="2" width="19.7109375" style="3" customWidth="1"/>
    <col min="3" max="3" width="22.5703125" style="3" bestFit="1" customWidth="1"/>
    <col min="4" max="5" width="12" style="3" bestFit="1" customWidth="1"/>
    <col min="6" max="6" width="11" style="3" bestFit="1" customWidth="1"/>
    <col min="7" max="7" width="11" style="3" customWidth="1"/>
    <col min="8" max="8" width="9.85546875" style="3" hidden="1" customWidth="1"/>
    <col min="9" max="9" width="8" style="3" hidden="1" customWidth="1"/>
    <col min="10" max="47" width="0" style="3" hidden="1" customWidth="1"/>
    <col min="48" max="16382" width="11.42578125" style="3" hidden="1"/>
    <col min="16383" max="16383" width="9.85546875" style="3" hidden="1" customWidth="1"/>
    <col min="16384" max="16384" width="0.28515625" style="3" hidden="1" customWidth="1"/>
  </cols>
  <sheetData>
    <row r="1" spans="1:9" ht="15" customHeight="1" thickBot="1" x14ac:dyDescent="0.3">
      <c r="A1" s="174"/>
      <c r="B1" s="174"/>
      <c r="C1" s="176" t="s">
        <v>77</v>
      </c>
      <c r="D1" s="176"/>
      <c r="E1" s="176"/>
      <c r="F1" s="176"/>
      <c r="G1" s="176"/>
      <c r="H1" s="171"/>
      <c r="I1" s="119"/>
    </row>
    <row r="2" spans="1:9" ht="15.75" customHeight="1" thickBot="1" x14ac:dyDescent="0.3">
      <c r="A2" s="174"/>
      <c r="B2" s="174"/>
      <c r="C2" s="176"/>
      <c r="D2" s="176"/>
      <c r="E2" s="176"/>
      <c r="F2" s="176"/>
      <c r="G2" s="176"/>
      <c r="H2" s="171"/>
      <c r="I2" s="119"/>
    </row>
    <row r="3" spans="1:9" ht="15.75" customHeight="1" thickBot="1" x14ac:dyDescent="0.3">
      <c r="A3" s="174"/>
      <c r="B3" s="174"/>
      <c r="C3" s="176"/>
      <c r="D3" s="176"/>
      <c r="E3" s="176"/>
      <c r="F3" s="176"/>
      <c r="G3" s="176"/>
      <c r="H3" s="171"/>
      <c r="I3" s="119"/>
    </row>
    <row r="4" spans="1:9" ht="15.75" customHeight="1" thickBot="1" x14ac:dyDescent="0.3">
      <c r="A4" s="174"/>
      <c r="B4" s="174"/>
      <c r="C4" s="176"/>
      <c r="D4" s="176"/>
      <c r="E4" s="176"/>
      <c r="F4" s="176"/>
      <c r="G4" s="176"/>
      <c r="H4" s="171"/>
      <c r="I4" s="119"/>
    </row>
    <row r="5" spans="1:9" ht="15.75" customHeight="1" thickBot="1" x14ac:dyDescent="0.3">
      <c r="A5" s="174"/>
      <c r="B5" s="174"/>
      <c r="C5" s="176"/>
      <c r="D5" s="176"/>
      <c r="E5" s="176"/>
      <c r="F5" s="176"/>
      <c r="G5" s="176"/>
      <c r="H5" s="171"/>
      <c r="I5" s="119"/>
    </row>
    <row r="6" spans="1:9" ht="15.75" customHeight="1" thickBot="1" x14ac:dyDescent="0.3">
      <c r="A6" s="174"/>
      <c r="B6" s="174"/>
      <c r="C6" s="176"/>
      <c r="D6" s="176"/>
      <c r="E6" s="176"/>
      <c r="F6" s="176"/>
      <c r="G6" s="176"/>
      <c r="H6" s="171"/>
      <c r="I6" s="119"/>
    </row>
    <row r="7" spans="1:9" ht="15.75" customHeight="1" thickBot="1" x14ac:dyDescent="0.3">
      <c r="A7" s="174"/>
      <c r="B7" s="174"/>
      <c r="C7" s="176"/>
      <c r="D7" s="176"/>
      <c r="E7" s="176"/>
      <c r="F7" s="176"/>
      <c r="G7" s="176"/>
      <c r="H7" s="171"/>
      <c r="I7" s="119"/>
    </row>
    <row r="8" spans="1:9" ht="15.75" customHeight="1" thickBot="1" x14ac:dyDescent="0.3">
      <c r="A8" s="174"/>
      <c r="B8" s="174"/>
      <c r="C8" s="177" t="s">
        <v>13</v>
      </c>
      <c r="D8" s="178"/>
      <c r="E8" s="178"/>
      <c r="F8" s="178"/>
      <c r="G8" s="178"/>
      <c r="H8" s="171"/>
      <c r="I8" s="119"/>
    </row>
    <row r="9" spans="1:9" ht="15.75" customHeight="1" thickBot="1" x14ac:dyDescent="0.3">
      <c r="A9" s="174"/>
      <c r="B9" s="174"/>
      <c r="C9" s="178"/>
      <c r="D9" s="178"/>
      <c r="E9" s="178"/>
      <c r="F9" s="178"/>
      <c r="G9" s="178"/>
      <c r="H9" s="171"/>
      <c r="I9" s="119"/>
    </row>
    <row r="10" spans="1:9" ht="15.75" customHeight="1" thickBot="1" x14ac:dyDescent="0.3">
      <c r="A10" s="174"/>
      <c r="B10" s="174"/>
      <c r="C10" s="178"/>
      <c r="D10" s="178"/>
      <c r="E10" s="178"/>
      <c r="F10" s="178"/>
      <c r="G10" s="178"/>
      <c r="H10" s="171"/>
      <c r="I10" s="119"/>
    </row>
    <row r="11" spans="1:9" ht="33" customHeight="1" thickBot="1" x14ac:dyDescent="0.3">
      <c r="A11" s="175" t="s">
        <v>78</v>
      </c>
      <c r="B11" s="175"/>
      <c r="C11" s="175" t="s">
        <v>85</v>
      </c>
      <c r="D11" s="175"/>
      <c r="E11" s="175" t="s">
        <v>86</v>
      </c>
      <c r="F11" s="175"/>
      <c r="G11" s="175"/>
      <c r="H11" s="171"/>
      <c r="I11" s="119"/>
    </row>
    <row r="12" spans="1:9" ht="19.5" customHeight="1" thickBot="1" x14ac:dyDescent="0.35">
      <c r="A12" s="9" t="s">
        <v>80</v>
      </c>
      <c r="B12" s="34">
        <f>'PESO Y BALANCE CRJX (WOS)'!C10*100</f>
        <v>20000</v>
      </c>
      <c r="C12" s="9" t="s">
        <v>92</v>
      </c>
      <c r="D12" s="36">
        <f>'PESO Y BALANCE CRJX (WOS)'!D27</f>
        <v>201</v>
      </c>
      <c r="E12" s="170" t="s">
        <v>87</v>
      </c>
      <c r="F12" s="170"/>
      <c r="G12" s="34">
        <f>'PESO Y BALANCE CRJX (WOS)'!C10*100</f>
        <v>20000</v>
      </c>
      <c r="H12" s="171"/>
      <c r="I12" s="119"/>
    </row>
    <row r="13" spans="1:9" ht="19.5" customHeight="1" thickBot="1" x14ac:dyDescent="0.35">
      <c r="A13" s="10" t="s">
        <v>79</v>
      </c>
      <c r="B13" s="5">
        <v>7361</v>
      </c>
      <c r="C13" s="10" t="s">
        <v>93</v>
      </c>
      <c r="D13" s="38">
        <f>D12-B18-G18</f>
        <v>130.37619380831217</v>
      </c>
      <c r="E13" s="169" t="s">
        <v>79</v>
      </c>
      <c r="F13" s="169"/>
      <c r="G13" s="31">
        <v>8466</v>
      </c>
      <c r="H13" s="171"/>
      <c r="I13" s="119"/>
    </row>
    <row r="14" spans="1:9" ht="19.5" customHeight="1" thickBot="1" x14ac:dyDescent="0.35">
      <c r="A14" s="9" t="s">
        <v>69</v>
      </c>
      <c r="B14" s="36">
        <v>290</v>
      </c>
      <c r="C14" s="9" t="s">
        <v>95</v>
      </c>
      <c r="D14" s="34">
        <f>'PESO Y BALANCE CRJX (WOS)'!D29</f>
        <v>380</v>
      </c>
      <c r="E14" s="170" t="s">
        <v>69</v>
      </c>
      <c r="F14" s="170"/>
      <c r="G14" s="36">
        <v>290</v>
      </c>
      <c r="H14" s="171"/>
      <c r="I14" s="119"/>
    </row>
    <row r="15" spans="1:9" ht="19.5" customHeight="1" thickBot="1" x14ac:dyDescent="0.35">
      <c r="A15" s="10" t="s">
        <v>66</v>
      </c>
      <c r="B15" s="5">
        <v>1800</v>
      </c>
      <c r="C15" s="10" t="s">
        <v>94</v>
      </c>
      <c r="D15" s="39">
        <f>D81/24</f>
        <v>1.429563528599914E-2</v>
      </c>
      <c r="E15" s="169" t="s">
        <v>66</v>
      </c>
      <c r="F15" s="169"/>
      <c r="G15" s="38">
        <f>G14*E80</f>
        <v>1519.6000000000001</v>
      </c>
      <c r="H15" s="171"/>
      <c r="I15" s="119"/>
    </row>
    <row r="16" spans="1:9" ht="18" customHeight="1" thickBot="1" x14ac:dyDescent="0.35">
      <c r="A16" s="9" t="s">
        <v>82</v>
      </c>
      <c r="B16" s="35">
        <f>B15/B14/100</f>
        <v>6.2068965517241378E-2</v>
      </c>
      <c r="C16" s="9" t="s">
        <v>97</v>
      </c>
      <c r="D16" s="37">
        <f>B17+D15+G17</f>
        <v>2.4442733876758892E-2</v>
      </c>
      <c r="E16" s="170" t="s">
        <v>82</v>
      </c>
      <c r="F16" s="170"/>
      <c r="G16" s="35">
        <f>G15/G14/100</f>
        <v>5.2400000000000002E-2</v>
      </c>
      <c r="H16" s="171"/>
      <c r="I16" s="119"/>
    </row>
    <row r="17" spans="1:9" ht="18" customHeight="1" thickBot="1" x14ac:dyDescent="0.35">
      <c r="A17" s="10" t="s">
        <v>81</v>
      </c>
      <c r="B17" s="39">
        <f>A78/24</f>
        <v>4.8761574074074072E-3</v>
      </c>
      <c r="C17" s="10" t="s">
        <v>99</v>
      </c>
      <c r="D17" s="38">
        <f>C81*B80</f>
        <v>541.40429955135949</v>
      </c>
      <c r="E17" s="169" t="s">
        <v>88</v>
      </c>
      <c r="F17" s="169"/>
      <c r="G17" s="39">
        <f>D78/24</f>
        <v>5.2709411833523441E-3</v>
      </c>
      <c r="H17" s="171"/>
      <c r="I17" s="119"/>
    </row>
    <row r="18" spans="1:9" ht="15.75" customHeight="1" thickBot="1" x14ac:dyDescent="0.35">
      <c r="A18" s="9" t="s">
        <v>84</v>
      </c>
      <c r="B18" s="34">
        <f>B14/60*A77</f>
        <v>33.93805555555555</v>
      </c>
      <c r="C18" s="9" t="s">
        <v>6</v>
      </c>
      <c r="D18" s="34">
        <f>B19+D17+G19</f>
        <v>925.6952173806128</v>
      </c>
      <c r="E18" s="170" t="s">
        <v>84</v>
      </c>
      <c r="F18" s="170"/>
      <c r="G18" s="34">
        <f>G14/60*D77</f>
        <v>36.685750636132312</v>
      </c>
      <c r="H18" s="171"/>
      <c r="I18" s="119"/>
    </row>
    <row r="19" spans="1:9" ht="17.25" thickBot="1" x14ac:dyDescent="0.35">
      <c r="A19" s="10" t="s">
        <v>100</v>
      </c>
      <c r="B19" s="38">
        <f>A77*B82</f>
        <v>184.66983333333334</v>
      </c>
      <c r="C19" s="179" t="s">
        <v>103</v>
      </c>
      <c r="D19" s="179"/>
      <c r="E19" s="169" t="s">
        <v>101</v>
      </c>
      <c r="F19" s="169"/>
      <c r="G19" s="38">
        <f>D77*B84</f>
        <v>199.62108449591997</v>
      </c>
      <c r="H19" s="171"/>
      <c r="I19" s="119"/>
    </row>
    <row r="20" spans="1:9" s="172" customFormat="1" ht="15" customHeight="1" x14ac:dyDescent="0.25"/>
    <row r="21" spans="1:9" s="172" customFormat="1" ht="16.5" customHeight="1" x14ac:dyDescent="0.25"/>
    <row r="22" spans="1:9" s="172" customFormat="1" ht="15" customHeight="1" x14ac:dyDescent="0.25"/>
    <row r="23" spans="1:9" s="172" customFormat="1" ht="15" customHeight="1" x14ac:dyDescent="0.25"/>
    <row r="24" spans="1:9" s="172" customFormat="1" ht="15" customHeight="1" x14ac:dyDescent="0.25"/>
    <row r="25" spans="1:9" s="172" customFormat="1" ht="15" customHeight="1" x14ac:dyDescent="0.25"/>
    <row r="26" spans="1:9" ht="15" hidden="1" customHeight="1" x14ac:dyDescent="0.3">
      <c r="A26" s="12"/>
      <c r="B26" s="12"/>
      <c r="C26" s="12"/>
      <c r="D26" s="12"/>
      <c r="E26" s="12"/>
      <c r="F26" s="12"/>
      <c r="G26" s="12"/>
    </row>
    <row r="27" spans="1:9" ht="15" hidden="1" customHeight="1" x14ac:dyDescent="0.3">
      <c r="A27" s="12"/>
      <c r="B27" s="12"/>
      <c r="C27" s="12"/>
      <c r="D27" s="12"/>
      <c r="E27" s="12"/>
      <c r="F27" s="12"/>
      <c r="G27" s="12"/>
    </row>
    <row r="28" spans="1:9" ht="15" hidden="1" customHeight="1" x14ac:dyDescent="0.3">
      <c r="A28" s="12"/>
      <c r="B28" s="12"/>
      <c r="C28" s="12"/>
      <c r="D28" s="12"/>
      <c r="E28" s="12"/>
      <c r="F28" s="12"/>
      <c r="G28" s="12"/>
    </row>
    <row r="29" spans="1:9" ht="15" hidden="1" customHeight="1" x14ac:dyDescent="0.3">
      <c r="A29" s="12"/>
      <c r="B29" s="12"/>
      <c r="C29" s="12"/>
      <c r="D29" s="12"/>
      <c r="E29" s="12"/>
      <c r="F29" s="12"/>
      <c r="G29" s="12"/>
    </row>
    <row r="30" spans="1:9" ht="15" hidden="1" customHeight="1" x14ac:dyDescent="0.3">
      <c r="A30" s="12"/>
      <c r="B30" s="12"/>
      <c r="C30" s="12"/>
      <c r="D30" s="12"/>
      <c r="E30" s="12"/>
      <c r="F30" s="12"/>
      <c r="G30" s="12"/>
    </row>
    <row r="31" spans="1:9" ht="15" hidden="1" customHeight="1" x14ac:dyDescent="0.3">
      <c r="A31" s="12"/>
      <c r="B31" s="12"/>
      <c r="C31" s="12"/>
      <c r="D31" s="12"/>
      <c r="E31" s="12"/>
      <c r="F31" s="12"/>
      <c r="G31" s="12"/>
    </row>
    <row r="32" spans="1:9" ht="15" hidden="1" customHeight="1" x14ac:dyDescent="0.3">
      <c r="A32" s="12"/>
      <c r="B32" s="12"/>
      <c r="C32" s="12"/>
      <c r="D32" s="12"/>
      <c r="E32" s="12"/>
      <c r="F32" s="12"/>
      <c r="G32" s="12"/>
    </row>
    <row r="33" spans="1:7" ht="15" hidden="1" customHeight="1" x14ac:dyDescent="0.3">
      <c r="A33" s="12"/>
      <c r="B33" s="12"/>
      <c r="C33" s="12"/>
      <c r="D33" s="12"/>
      <c r="E33" s="12"/>
      <c r="F33" s="12"/>
      <c r="G33" s="12"/>
    </row>
    <row r="34" spans="1:7" ht="15" hidden="1" customHeight="1" x14ac:dyDescent="0.3">
      <c r="A34" s="12"/>
      <c r="B34" s="12"/>
      <c r="C34" s="12"/>
      <c r="D34" s="12"/>
      <c r="E34" s="12"/>
      <c r="F34" s="12"/>
      <c r="G34" s="12"/>
    </row>
    <row r="35" spans="1:7" ht="15" hidden="1" customHeight="1" x14ac:dyDescent="0.3">
      <c r="A35" s="12"/>
      <c r="B35" s="12"/>
      <c r="C35" s="12"/>
      <c r="D35" s="12"/>
      <c r="E35" s="12"/>
      <c r="F35" s="12"/>
      <c r="G35" s="12"/>
    </row>
    <row r="36" spans="1:7" ht="15" hidden="1" customHeight="1" x14ac:dyDescent="0.3">
      <c r="A36" s="12"/>
      <c r="B36" s="12"/>
      <c r="C36" s="12"/>
      <c r="D36" s="12"/>
      <c r="E36" s="12"/>
      <c r="F36" s="12"/>
      <c r="G36" s="12"/>
    </row>
    <row r="37" spans="1:7" ht="15" hidden="1" customHeight="1" x14ac:dyDescent="0.3">
      <c r="A37" s="12"/>
      <c r="B37" s="12"/>
      <c r="C37" s="12"/>
      <c r="D37" s="12"/>
      <c r="E37" s="12"/>
      <c r="F37" s="12"/>
      <c r="G37" s="12"/>
    </row>
    <row r="38" spans="1:7" ht="15" hidden="1" customHeight="1" x14ac:dyDescent="0.3">
      <c r="A38" s="12"/>
      <c r="B38" s="12"/>
      <c r="C38" s="12"/>
      <c r="D38" s="12"/>
      <c r="E38" s="12"/>
      <c r="F38" s="12"/>
      <c r="G38" s="12"/>
    </row>
    <row r="39" spans="1:7" ht="15" hidden="1" customHeight="1" x14ac:dyDescent="0.3">
      <c r="A39" s="12"/>
      <c r="B39" s="12"/>
      <c r="C39" s="12"/>
      <c r="D39" s="12"/>
      <c r="E39" s="12"/>
      <c r="F39" s="12"/>
      <c r="G39" s="12"/>
    </row>
    <row r="40" spans="1:7" ht="15" hidden="1" customHeight="1" x14ac:dyDescent="0.3">
      <c r="A40" s="12"/>
      <c r="B40" s="12"/>
      <c r="C40" s="12"/>
      <c r="D40" s="12"/>
      <c r="E40" s="12"/>
      <c r="F40" s="12"/>
      <c r="G40" s="12"/>
    </row>
    <row r="41" spans="1:7" ht="15" hidden="1" customHeight="1" x14ac:dyDescent="0.3">
      <c r="A41" s="12"/>
      <c r="B41" s="12"/>
      <c r="C41" s="12"/>
      <c r="D41" s="12"/>
      <c r="E41" s="12"/>
      <c r="F41" s="12"/>
      <c r="G41" s="12"/>
    </row>
    <row r="42" spans="1:7" ht="15" hidden="1" customHeight="1" x14ac:dyDescent="0.3">
      <c r="A42" s="12"/>
      <c r="B42" s="12"/>
      <c r="C42" s="12"/>
      <c r="D42" s="12"/>
      <c r="E42" s="12"/>
      <c r="F42" s="12"/>
      <c r="G42" s="12"/>
    </row>
    <row r="43" spans="1:7" ht="15" hidden="1" customHeight="1" x14ac:dyDescent="0.3">
      <c r="A43" s="12"/>
      <c r="B43" s="12"/>
      <c r="C43" s="12"/>
      <c r="D43" s="12"/>
      <c r="E43" s="12"/>
      <c r="F43" s="12"/>
      <c r="G43" s="12"/>
    </row>
    <row r="44" spans="1:7" ht="15" hidden="1" customHeight="1" x14ac:dyDescent="0.3">
      <c r="A44" s="12"/>
      <c r="B44" s="12"/>
      <c r="C44" s="12"/>
      <c r="D44" s="12"/>
      <c r="E44" s="12"/>
      <c r="F44" s="12"/>
      <c r="G44" s="12"/>
    </row>
    <row r="45" spans="1:7" ht="15" hidden="1" customHeight="1" x14ac:dyDescent="0.3">
      <c r="A45" s="12"/>
      <c r="B45" s="12"/>
      <c r="C45" s="12"/>
      <c r="D45" s="12"/>
      <c r="E45" s="12"/>
      <c r="F45" s="12"/>
      <c r="G45" s="12"/>
    </row>
    <row r="46" spans="1:7" ht="15" hidden="1" customHeight="1" x14ac:dyDescent="0.3">
      <c r="A46" s="12"/>
      <c r="B46" s="12"/>
      <c r="C46" s="12"/>
      <c r="D46" s="12"/>
      <c r="E46" s="12"/>
      <c r="F46" s="12"/>
      <c r="G46" s="12"/>
    </row>
    <row r="47" spans="1:7" ht="15" hidden="1" customHeight="1" x14ac:dyDescent="0.3">
      <c r="A47" s="12"/>
      <c r="B47" s="12"/>
      <c r="C47" s="12"/>
      <c r="D47" s="12"/>
      <c r="E47" s="12"/>
      <c r="F47" s="12"/>
      <c r="G47" s="12"/>
    </row>
    <row r="48" spans="1:7" ht="15" hidden="1" customHeight="1" x14ac:dyDescent="0.3">
      <c r="A48" s="12"/>
      <c r="B48" s="12"/>
      <c r="C48" s="12"/>
      <c r="D48" s="12"/>
      <c r="E48" s="12"/>
      <c r="F48" s="12"/>
      <c r="G48" s="12"/>
    </row>
    <row r="49" spans="1:7" ht="15" hidden="1" customHeight="1" x14ac:dyDescent="0.3">
      <c r="A49" s="12"/>
      <c r="B49" s="12"/>
      <c r="C49" s="12"/>
      <c r="D49" s="12"/>
      <c r="E49" s="12"/>
      <c r="F49" s="12"/>
      <c r="G49" s="12"/>
    </row>
    <row r="50" spans="1:7" ht="15" hidden="1" customHeight="1" x14ac:dyDescent="0.3">
      <c r="A50" s="12"/>
      <c r="B50" s="12"/>
      <c r="C50" s="12"/>
      <c r="D50" s="12"/>
      <c r="E50" s="12"/>
      <c r="F50" s="12"/>
      <c r="G50" s="12"/>
    </row>
    <row r="51" spans="1:7" ht="15" hidden="1" customHeight="1" x14ac:dyDescent="0.3">
      <c r="A51" s="12"/>
      <c r="B51" s="12"/>
      <c r="C51" s="12"/>
      <c r="D51" s="12"/>
      <c r="E51" s="12"/>
      <c r="F51" s="12"/>
      <c r="G51" s="12"/>
    </row>
    <row r="52" spans="1:7" ht="15" hidden="1" customHeight="1" x14ac:dyDescent="0.3">
      <c r="A52" s="12"/>
      <c r="B52" s="12"/>
      <c r="C52" s="12"/>
      <c r="D52" s="12"/>
      <c r="E52" s="12"/>
      <c r="F52" s="12"/>
      <c r="G52" s="12"/>
    </row>
    <row r="53" spans="1:7" ht="15" hidden="1" customHeight="1" x14ac:dyDescent="0.3">
      <c r="A53" s="12"/>
      <c r="B53" s="12"/>
      <c r="C53" s="12"/>
      <c r="D53" s="12"/>
      <c r="E53" s="12"/>
      <c r="F53" s="12"/>
      <c r="G53" s="12"/>
    </row>
    <row r="54" spans="1:7" ht="15" hidden="1" customHeight="1" x14ac:dyDescent="0.3">
      <c r="A54" s="12"/>
      <c r="B54" s="12"/>
      <c r="C54" s="12"/>
      <c r="D54" s="12"/>
      <c r="E54" s="12"/>
      <c r="F54" s="12"/>
      <c r="G54" s="12"/>
    </row>
    <row r="55" spans="1:7" ht="15" hidden="1" customHeight="1" x14ac:dyDescent="0.3">
      <c r="A55" s="12"/>
      <c r="B55" s="12"/>
      <c r="C55" s="12"/>
      <c r="D55" s="12"/>
      <c r="E55" s="12"/>
      <c r="F55" s="12"/>
      <c r="G55" s="12"/>
    </row>
    <row r="56" spans="1:7" ht="15" hidden="1" customHeight="1" x14ac:dyDescent="0.3">
      <c r="A56" s="12"/>
      <c r="B56" s="12"/>
      <c r="C56" s="12"/>
      <c r="D56" s="12"/>
      <c r="E56" s="12"/>
      <c r="F56" s="12"/>
      <c r="G56" s="12"/>
    </row>
    <row r="57" spans="1:7" ht="15" hidden="1" customHeight="1" x14ac:dyDescent="0.3">
      <c r="A57" s="12"/>
      <c r="B57" s="12"/>
      <c r="C57" s="12"/>
      <c r="D57" s="12"/>
      <c r="E57" s="12"/>
      <c r="F57" s="12"/>
      <c r="G57" s="12"/>
    </row>
    <row r="58" spans="1:7" ht="15" hidden="1" customHeight="1" x14ac:dyDescent="0.3">
      <c r="A58" s="12"/>
      <c r="B58" s="12"/>
      <c r="C58" s="12"/>
      <c r="D58" s="12"/>
      <c r="E58" s="12"/>
      <c r="F58" s="12"/>
      <c r="G58" s="12"/>
    </row>
    <row r="59" spans="1:7" ht="15" hidden="1" customHeight="1" x14ac:dyDescent="0.3">
      <c r="A59" s="12"/>
      <c r="B59" s="12"/>
      <c r="C59" s="12"/>
      <c r="D59" s="12"/>
      <c r="E59" s="12"/>
      <c r="F59" s="12"/>
      <c r="G59" s="12"/>
    </row>
    <row r="60" spans="1:7" ht="15" hidden="1" customHeight="1" x14ac:dyDescent="0.3">
      <c r="A60" s="12"/>
      <c r="B60" s="12"/>
      <c r="C60" s="12"/>
      <c r="D60" s="12"/>
      <c r="E60" s="12"/>
      <c r="F60" s="12"/>
      <c r="G60" s="12"/>
    </row>
    <row r="61" spans="1:7" ht="15" hidden="1" customHeight="1" x14ac:dyDescent="0.3">
      <c r="A61" s="12"/>
      <c r="B61" s="12"/>
      <c r="C61" s="12"/>
      <c r="D61" s="12"/>
      <c r="E61" s="12"/>
      <c r="F61" s="12"/>
      <c r="G61" s="12"/>
    </row>
    <row r="62" spans="1:7" ht="15" hidden="1" customHeight="1" x14ac:dyDescent="0.3">
      <c r="A62" s="12"/>
      <c r="B62" s="12"/>
      <c r="C62" s="12"/>
      <c r="D62" s="12"/>
      <c r="E62" s="12"/>
      <c r="F62" s="12"/>
      <c r="G62" s="12"/>
    </row>
    <row r="63" spans="1:7" ht="15" hidden="1" customHeight="1" x14ac:dyDescent="0.3">
      <c r="A63" s="12"/>
      <c r="B63" s="12"/>
      <c r="C63" s="12"/>
      <c r="D63" s="12"/>
      <c r="E63" s="12"/>
      <c r="F63" s="12"/>
      <c r="G63" s="12"/>
    </row>
    <row r="64" spans="1:7" ht="15" hidden="1" customHeight="1" x14ac:dyDescent="0.3">
      <c r="A64" s="12"/>
      <c r="B64" s="12"/>
      <c r="C64" s="12"/>
      <c r="D64" s="12"/>
      <c r="E64" s="12"/>
      <c r="F64" s="12"/>
      <c r="G64" s="12"/>
    </row>
    <row r="65" spans="1:7" ht="15" hidden="1" customHeight="1" x14ac:dyDescent="0.3">
      <c r="A65" s="12"/>
      <c r="B65" s="12"/>
      <c r="C65" s="12"/>
      <c r="D65" s="12"/>
      <c r="E65" s="12"/>
      <c r="F65" s="12"/>
      <c r="G65" s="12"/>
    </row>
    <row r="66" spans="1:7" ht="15" hidden="1" customHeight="1" x14ac:dyDescent="0.3">
      <c r="A66" s="12"/>
      <c r="B66" s="12"/>
      <c r="C66" s="12"/>
      <c r="D66" s="12"/>
      <c r="E66" s="12"/>
      <c r="F66" s="12"/>
      <c r="G66" s="12"/>
    </row>
    <row r="67" spans="1:7" ht="15" hidden="1" customHeight="1" x14ac:dyDescent="0.3">
      <c r="A67" s="12"/>
      <c r="B67" s="12"/>
      <c r="C67" s="12"/>
      <c r="D67" s="12"/>
      <c r="E67" s="12"/>
      <c r="F67" s="12"/>
      <c r="G67" s="12"/>
    </row>
    <row r="68" spans="1:7" ht="15" hidden="1" customHeight="1" x14ac:dyDescent="0.3">
      <c r="A68" s="12"/>
      <c r="B68" s="12"/>
      <c r="C68" s="12"/>
      <c r="D68" s="12"/>
      <c r="E68" s="12"/>
      <c r="F68" s="12"/>
      <c r="G68" s="12"/>
    </row>
    <row r="69" spans="1:7" ht="15" hidden="1" customHeight="1" x14ac:dyDescent="0.3">
      <c r="A69" s="12"/>
      <c r="B69" s="12"/>
      <c r="C69" s="12"/>
      <c r="D69" s="12"/>
      <c r="E69" s="12"/>
      <c r="F69" s="12"/>
      <c r="G69" s="12"/>
    </row>
    <row r="70" spans="1:7" ht="15" hidden="1" customHeight="1" x14ac:dyDescent="0.3">
      <c r="A70" s="12"/>
      <c r="B70" s="12"/>
      <c r="C70" s="12"/>
      <c r="D70" s="12"/>
      <c r="E70" s="12"/>
      <c r="F70" s="12"/>
      <c r="G70" s="12"/>
    </row>
    <row r="71" spans="1:7" ht="15" hidden="1" customHeight="1" x14ac:dyDescent="0.3">
      <c r="A71" s="12"/>
      <c r="B71" s="12"/>
      <c r="C71" s="12"/>
      <c r="D71" s="12"/>
      <c r="E71" s="12"/>
      <c r="F71" s="12"/>
      <c r="G71" s="12"/>
    </row>
    <row r="72" spans="1:7" ht="15" hidden="1" customHeight="1" x14ac:dyDescent="0.3">
      <c r="A72" s="12"/>
      <c r="B72" s="12"/>
      <c r="C72" s="12"/>
      <c r="D72" s="12"/>
      <c r="E72" s="12"/>
      <c r="F72" s="12"/>
      <c r="G72" s="12"/>
    </row>
    <row r="73" spans="1:7" ht="15" hidden="1" customHeight="1" x14ac:dyDescent="0.3">
      <c r="A73" s="12"/>
      <c r="B73" s="12"/>
      <c r="C73" s="12"/>
      <c r="D73" s="12"/>
      <c r="E73" s="12"/>
      <c r="F73" s="12"/>
      <c r="G73" s="12"/>
    </row>
    <row r="74" spans="1:7" ht="15" hidden="1" customHeight="1" x14ac:dyDescent="0.3">
      <c r="A74" s="12"/>
      <c r="B74" s="12"/>
      <c r="C74" s="12"/>
      <c r="D74" s="12"/>
      <c r="E74" s="12"/>
      <c r="F74" s="12"/>
      <c r="G74" s="12"/>
    </row>
    <row r="75" spans="1:7" ht="15" hidden="1" customHeight="1" x14ac:dyDescent="0.3">
      <c r="A75" s="12"/>
      <c r="B75" s="12"/>
      <c r="C75" s="12"/>
      <c r="D75" s="12"/>
      <c r="E75" s="12"/>
      <c r="F75" s="12"/>
      <c r="G75" s="12"/>
    </row>
    <row r="76" spans="1:7" s="2" customFormat="1" ht="45" hidden="1" x14ac:dyDescent="0.25">
      <c r="A76" s="8" t="s">
        <v>83</v>
      </c>
      <c r="B76" s="8" t="s">
        <v>89</v>
      </c>
      <c r="C76" s="8" t="s">
        <v>90</v>
      </c>
      <c r="D76" s="8" t="s">
        <v>91</v>
      </c>
    </row>
    <row r="77" spans="1:7" s="2" customFormat="1" hidden="1" x14ac:dyDescent="0.25">
      <c r="A77" s="2">
        <f>B77/B15</f>
        <v>7.0216666666666665</v>
      </c>
      <c r="B77" s="7">
        <f>B12-B13</f>
        <v>12639</v>
      </c>
      <c r="C77" s="7">
        <f>G12-G13</f>
        <v>11534</v>
      </c>
      <c r="D77" s="2">
        <f>C77/G15</f>
        <v>7.590155304027375</v>
      </c>
    </row>
    <row r="78" spans="1:7" s="2" customFormat="1" hidden="1" x14ac:dyDescent="0.25">
      <c r="A78" s="2">
        <f>A77/60</f>
        <v>0.11702777777777777</v>
      </c>
      <c r="D78" s="2">
        <f>D77/60</f>
        <v>0.12650258840045625</v>
      </c>
    </row>
    <row r="79" spans="1:7" hidden="1" x14ac:dyDescent="0.25">
      <c r="A79" s="8" t="s">
        <v>108</v>
      </c>
      <c r="B79" s="8" t="s">
        <v>58</v>
      </c>
      <c r="C79" s="173" t="s">
        <v>96</v>
      </c>
      <c r="D79" s="173"/>
      <c r="E79" s="8" t="s">
        <v>98</v>
      </c>
    </row>
    <row r="80" spans="1:7" hidden="1" x14ac:dyDescent="0.25">
      <c r="A80" s="2">
        <f>B80*60</f>
        <v>1578</v>
      </c>
      <c r="B80" s="2">
        <v>26.3</v>
      </c>
      <c r="C80" s="2">
        <f>D14/60</f>
        <v>6.333333333333333</v>
      </c>
      <c r="D80" s="2"/>
      <c r="E80" s="2">
        <v>5.24</v>
      </c>
    </row>
    <row r="81" spans="1:5" hidden="1" x14ac:dyDescent="0.25">
      <c r="A81" s="2" t="s">
        <v>100</v>
      </c>
      <c r="B81" s="8" t="s">
        <v>58</v>
      </c>
      <c r="C81" s="2">
        <f>D13/C80</f>
        <v>20.585714811838763</v>
      </c>
      <c r="D81" s="2">
        <f>C81/60</f>
        <v>0.34309524686397935</v>
      </c>
      <c r="E81" s="2"/>
    </row>
    <row r="82" spans="1:5" hidden="1" x14ac:dyDescent="0.25">
      <c r="A82" s="2">
        <f>B82*60</f>
        <v>1578</v>
      </c>
      <c r="B82" s="2">
        <v>26.3</v>
      </c>
    </row>
    <row r="83" spans="1:5" hidden="1" x14ac:dyDescent="0.25">
      <c r="A83" s="2" t="s">
        <v>101</v>
      </c>
      <c r="B83" s="2" t="s">
        <v>58</v>
      </c>
    </row>
    <row r="84" spans="1:5" hidden="1" x14ac:dyDescent="0.25">
      <c r="A84" s="2">
        <f>B84*60</f>
        <v>1578</v>
      </c>
      <c r="B84" s="2">
        <v>26.3</v>
      </c>
    </row>
  </sheetData>
  <sheetProtection algorithmName="SHA-512" hashValue="q5i+LrGX4Ifd9ryuQfF7B92N3wGm2ipIaccQ9nS69Mk35E1H/Q0ppZmRHPMirlrFD+3PeX5aVkNowtsbB0JW3A==" saltValue="F0Zp6+yodxe+QxV9hoUIjQ==" spinCount="100000" sheet="1" objects="1" scenarios="1"/>
  <mergeCells count="18">
    <mergeCell ref="C79:D79"/>
    <mergeCell ref="E19:F19"/>
    <mergeCell ref="A1:B10"/>
    <mergeCell ref="E11:G11"/>
    <mergeCell ref="E12:F12"/>
    <mergeCell ref="A11:B11"/>
    <mergeCell ref="C11:D11"/>
    <mergeCell ref="C1:G7"/>
    <mergeCell ref="C8:G10"/>
    <mergeCell ref="C19:D19"/>
    <mergeCell ref="E16:F16"/>
    <mergeCell ref="E17:F17"/>
    <mergeCell ref="E18:F18"/>
    <mergeCell ref="E13:F13"/>
    <mergeCell ref="E14:F14"/>
    <mergeCell ref="E15:F15"/>
    <mergeCell ref="H1:I19"/>
    <mergeCell ref="A20:XFD25"/>
  </mergeCells>
  <conditionalFormatting sqref="B12">
    <cfRule type="cellIs" dxfId="1" priority="2" operator="greaterThan">
      <formula>41000</formula>
    </cfRule>
  </conditionalFormatting>
  <conditionalFormatting sqref="G12">
    <cfRule type="cellIs" dxfId="0" priority="1" operator="greaterThan">
      <formula>41000</formula>
    </cfRule>
  </conditionalFormatting>
  <hyperlinks>
    <hyperlink ref="C8" r:id="rId1" xr:uid="{00000000-0004-0000-0100-000000000000}"/>
  </hyperlinks>
  <pageMargins left="0.7" right="0.7" top="0.75" bottom="0.75" header="0.3" footer="0.3"/>
  <ignoredErrors>
    <ignoredError sqref="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1"/>
  <sheetViews>
    <sheetView topLeftCell="A22" zoomScale="85" zoomScaleNormal="85" workbookViewId="0">
      <selection activeCell="D43" sqref="D43"/>
    </sheetView>
  </sheetViews>
  <sheetFormatPr baseColWidth="10" defaultColWidth="0" defaultRowHeight="15" zeroHeight="1" x14ac:dyDescent="0.25"/>
  <cols>
    <col min="1" max="1" width="23.5703125" customWidth="1"/>
    <col min="2" max="2" width="15.85546875" customWidth="1"/>
    <col min="3" max="3" width="3.42578125" customWidth="1"/>
    <col min="4" max="4" width="25.140625" customWidth="1"/>
    <col min="5" max="5" width="16" customWidth="1"/>
    <col min="6" max="6" width="3.7109375" customWidth="1"/>
    <col min="7" max="7" width="23.85546875" customWidth="1"/>
    <col min="8" max="8" width="17" customWidth="1"/>
    <col min="9" max="38" width="11.42578125" hidden="1" customWidth="1"/>
  </cols>
  <sheetData>
    <row r="1" spans="1:8" ht="15.75" customHeight="1" thickTop="1" x14ac:dyDescent="0.25">
      <c r="A1" s="209"/>
      <c r="B1" s="210"/>
      <c r="C1" s="215" t="s">
        <v>12</v>
      </c>
      <c r="D1" s="216"/>
      <c r="E1" s="216"/>
      <c r="F1" s="216"/>
      <c r="G1" s="216"/>
      <c r="H1" s="216"/>
    </row>
    <row r="2" spans="1:8" ht="15.75" customHeight="1" x14ac:dyDescent="0.25">
      <c r="A2" s="211"/>
      <c r="B2" s="212"/>
      <c r="C2" s="217"/>
      <c r="D2" s="218"/>
      <c r="E2" s="218"/>
      <c r="F2" s="218"/>
      <c r="G2" s="218"/>
      <c r="H2" s="218"/>
    </row>
    <row r="3" spans="1:8" ht="21.75" customHeight="1" x14ac:dyDescent="0.25">
      <c r="A3" s="211"/>
      <c r="B3" s="212"/>
      <c r="C3" s="217"/>
      <c r="D3" s="218"/>
      <c r="E3" s="218"/>
      <c r="F3" s="218"/>
      <c r="G3" s="218"/>
      <c r="H3" s="218"/>
    </row>
    <row r="4" spans="1:8" ht="15.75" customHeight="1" thickBot="1" x14ac:dyDescent="0.3">
      <c r="A4" s="211"/>
      <c r="B4" s="212"/>
      <c r="C4" s="219"/>
      <c r="D4" s="220"/>
      <c r="E4" s="220"/>
      <c r="F4" s="220"/>
      <c r="G4" s="220"/>
      <c r="H4" s="220"/>
    </row>
    <row r="5" spans="1:8" ht="18" customHeight="1" thickTop="1" x14ac:dyDescent="0.25">
      <c r="A5" s="211"/>
      <c r="B5" s="212"/>
      <c r="C5" s="221" t="s">
        <v>13</v>
      </c>
      <c r="D5" s="222"/>
      <c r="E5" s="222"/>
      <c r="F5" s="222"/>
      <c r="G5" s="222"/>
      <c r="H5" s="222"/>
    </row>
    <row r="6" spans="1:8" ht="8.25" customHeight="1" x14ac:dyDescent="0.25">
      <c r="A6" s="211"/>
      <c r="B6" s="212"/>
      <c r="C6" s="223"/>
      <c r="D6" s="224"/>
      <c r="E6" s="224"/>
      <c r="F6" s="224"/>
      <c r="G6" s="224"/>
      <c r="H6" s="224"/>
    </row>
    <row r="7" spans="1:8" ht="9" customHeight="1" thickBot="1" x14ac:dyDescent="0.3">
      <c r="A7" s="213"/>
      <c r="B7" s="214"/>
      <c r="C7" s="225"/>
      <c r="D7" s="226"/>
      <c r="E7" s="226"/>
      <c r="F7" s="226"/>
      <c r="G7" s="226"/>
      <c r="H7" s="226"/>
    </row>
    <row r="8" spans="1:8" ht="15.75" customHeight="1" thickBot="1" x14ac:dyDescent="0.3">
      <c r="A8" s="227"/>
      <c r="B8" s="227"/>
      <c r="C8" s="227"/>
      <c r="D8" s="227"/>
      <c r="E8" s="227"/>
      <c r="F8" s="227"/>
      <c r="G8" s="227"/>
      <c r="H8" s="227"/>
    </row>
    <row r="9" spans="1:8" ht="19.5" x14ac:dyDescent="0.25">
      <c r="A9" s="62" t="s">
        <v>14</v>
      </c>
      <c r="B9" s="63">
        <f ca="1">TODAY()</f>
        <v>45780</v>
      </c>
      <c r="C9" s="228"/>
      <c r="D9" s="64" t="s">
        <v>15</v>
      </c>
      <c r="E9" s="65" t="s">
        <v>125</v>
      </c>
      <c r="F9" s="228"/>
      <c r="G9" s="66" t="s">
        <v>16</v>
      </c>
      <c r="H9" s="67" t="str">
        <f>'PESO Y BALANCE CRJX (WOS)'!D5</f>
        <v>LAL194</v>
      </c>
    </row>
    <row r="10" spans="1:8" ht="18.75" thickBot="1" x14ac:dyDescent="0.3">
      <c r="A10" s="230"/>
      <c r="B10" s="231"/>
      <c r="C10" s="229"/>
      <c r="D10" s="231"/>
      <c r="E10" s="231"/>
      <c r="F10" s="229"/>
      <c r="G10" s="232"/>
      <c r="H10" s="233"/>
    </row>
    <row r="11" spans="1:8" ht="34.5" customHeight="1" x14ac:dyDescent="0.25">
      <c r="A11" s="68" t="s">
        <v>17</v>
      </c>
      <c r="B11" s="67">
        <f>'PESO Y BALANCE CRJX (WOS)'!A14</f>
        <v>90</v>
      </c>
      <c r="C11" s="229"/>
      <c r="D11" s="69" t="s">
        <v>18</v>
      </c>
      <c r="E11" s="70">
        <f>'PESO Y BALANCE CRJX (WOS)'!E37</f>
        <v>6.0544707560969413E-2</v>
      </c>
      <c r="F11" s="229"/>
      <c r="G11" s="71" t="s">
        <v>19</v>
      </c>
      <c r="H11" s="70">
        <f>'PESO Y BALANCE CRJX (WOS)'!E32</f>
        <v>2.4442733876758892E-2</v>
      </c>
    </row>
    <row r="12" spans="1:8" ht="18" x14ac:dyDescent="0.25">
      <c r="A12" s="234"/>
      <c r="B12" s="235"/>
      <c r="C12" s="235"/>
      <c r="D12" s="235"/>
      <c r="E12" s="235"/>
      <c r="F12" s="235"/>
      <c r="G12" s="235"/>
      <c r="H12" s="236"/>
    </row>
    <row r="13" spans="1:8" ht="16.5" customHeight="1" x14ac:dyDescent="0.25">
      <c r="A13" s="237" t="s">
        <v>20</v>
      </c>
      <c r="B13" s="239"/>
      <c r="C13" s="240"/>
      <c r="D13" s="240"/>
      <c r="E13" s="240"/>
      <c r="F13" s="240"/>
      <c r="G13" s="240"/>
      <c r="H13" s="241"/>
    </row>
    <row r="14" spans="1:8" ht="16.5" customHeight="1" x14ac:dyDescent="0.25">
      <c r="A14" s="238"/>
      <c r="B14" s="239"/>
      <c r="C14" s="240"/>
      <c r="D14" s="240"/>
      <c r="E14" s="240"/>
      <c r="F14" s="240"/>
      <c r="G14" s="240"/>
      <c r="H14" s="241"/>
    </row>
    <row r="15" spans="1:8" ht="18.75" thickBot="1" x14ac:dyDescent="0.3">
      <c r="A15" s="242"/>
      <c r="B15" s="243"/>
      <c r="C15" s="243"/>
      <c r="D15" s="243"/>
      <c r="E15" s="243"/>
      <c r="F15" s="243"/>
      <c r="G15" s="243"/>
      <c r="H15" s="244"/>
    </row>
    <row r="16" spans="1:8" ht="36.75" customHeight="1" thickBot="1" x14ac:dyDescent="0.3">
      <c r="A16" s="72" t="s">
        <v>102</v>
      </c>
      <c r="B16" s="73">
        <f>'PESO Y BALANCE CRJX (WOS)'!C10</f>
        <v>200</v>
      </c>
      <c r="C16" s="4"/>
      <c r="D16" s="74" t="s">
        <v>21</v>
      </c>
      <c r="E16" s="73">
        <f>'PESO Y BALANCE CRJX (WOS)'!D27</f>
        <v>201</v>
      </c>
      <c r="F16" s="4"/>
      <c r="G16" s="75" t="s">
        <v>22</v>
      </c>
      <c r="H16" s="73">
        <f>'PESO Y BALANCE CRJX (WOS)'!B22</f>
        <v>37173.179978249646</v>
      </c>
    </row>
    <row r="17" spans="1:8" ht="18.75" thickBot="1" x14ac:dyDescent="0.3">
      <c r="A17" s="208"/>
      <c r="B17" s="208"/>
      <c r="C17" s="208"/>
      <c r="D17" s="208"/>
      <c r="E17" s="208"/>
      <c r="F17" s="208"/>
      <c r="G17" s="208"/>
      <c r="H17" s="208"/>
    </row>
    <row r="18" spans="1:8" ht="20.25" thickBot="1" x14ac:dyDescent="0.3">
      <c r="A18" s="62" t="s">
        <v>23</v>
      </c>
      <c r="B18" s="73" t="str">
        <f>'PESO Y BALANCE CRJX (WOS)'!F5</f>
        <v>MMPB</v>
      </c>
      <c r="C18" s="205"/>
      <c r="D18" s="62" t="s">
        <v>24</v>
      </c>
      <c r="E18" s="73" t="str">
        <f>'PESO Y BALANCE CRJX (WOS)'!F6</f>
        <v>MMTO</v>
      </c>
      <c r="F18" s="205"/>
      <c r="G18" s="62" t="s">
        <v>25</v>
      </c>
      <c r="H18" s="73" t="str">
        <f>'PESO Y BALANCE CRJX (WOS)'!F7</f>
        <v>MMMM</v>
      </c>
    </row>
    <row r="19" spans="1:8" ht="19.5" x14ac:dyDescent="0.25">
      <c r="A19" s="68" t="s">
        <v>26</v>
      </c>
      <c r="B19" s="76" t="str">
        <f>'PESO Y BALANCE CRJX (WOS)'!D6</f>
        <v>17</v>
      </c>
      <c r="C19" s="205"/>
      <c r="D19" s="68" t="s">
        <v>26</v>
      </c>
      <c r="E19" s="77"/>
      <c r="F19" s="205"/>
      <c r="G19" s="68" t="s">
        <v>26</v>
      </c>
      <c r="H19" s="77"/>
    </row>
    <row r="20" spans="1:8" ht="18" x14ac:dyDescent="0.25">
      <c r="A20" s="206"/>
      <c r="B20" s="207"/>
      <c r="C20" s="205"/>
      <c r="D20" s="206"/>
      <c r="E20" s="207"/>
      <c r="F20" s="205"/>
      <c r="G20" s="206"/>
      <c r="H20" s="207"/>
    </row>
    <row r="21" spans="1:8" ht="19.5" x14ac:dyDescent="0.25">
      <c r="A21" s="68" t="s">
        <v>27</v>
      </c>
      <c r="B21" s="78"/>
      <c r="C21" s="205"/>
      <c r="D21" s="68" t="s">
        <v>27</v>
      </c>
      <c r="E21" s="78"/>
      <c r="F21" s="205"/>
      <c r="G21" s="68" t="s">
        <v>27</v>
      </c>
      <c r="H21" s="78"/>
    </row>
    <row r="22" spans="1:8" ht="21.75" customHeight="1" x14ac:dyDescent="0.25">
      <c r="A22" s="68" t="s">
        <v>28</v>
      </c>
      <c r="B22" s="78"/>
      <c r="C22" s="205"/>
      <c r="D22" s="68" t="s">
        <v>28</v>
      </c>
      <c r="E22" s="78"/>
      <c r="F22" s="205"/>
      <c r="G22" s="68" t="s">
        <v>28</v>
      </c>
      <c r="H22" s="78"/>
    </row>
    <row r="23" spans="1:8" ht="18" x14ac:dyDescent="0.25">
      <c r="A23" s="206"/>
      <c r="B23" s="207"/>
      <c r="C23" s="205"/>
      <c r="D23" s="206"/>
      <c r="E23" s="207"/>
      <c r="F23" s="205"/>
      <c r="G23" s="206"/>
      <c r="H23" s="207"/>
    </row>
    <row r="24" spans="1:8" ht="19.5" x14ac:dyDescent="0.25">
      <c r="A24" s="68" t="s">
        <v>29</v>
      </c>
      <c r="B24" s="78"/>
      <c r="C24" s="205"/>
      <c r="D24" s="68" t="s">
        <v>29</v>
      </c>
      <c r="E24" s="78"/>
      <c r="F24" s="205"/>
      <c r="G24" s="68" t="s">
        <v>29</v>
      </c>
      <c r="H24" s="78"/>
    </row>
    <row r="25" spans="1:8" ht="19.5" x14ac:dyDescent="0.25">
      <c r="A25" s="68" t="s">
        <v>30</v>
      </c>
      <c r="B25" s="78"/>
      <c r="C25" s="205"/>
      <c r="D25" s="68" t="s">
        <v>30</v>
      </c>
      <c r="E25" s="78"/>
      <c r="F25" s="205"/>
      <c r="G25" s="68" t="s">
        <v>30</v>
      </c>
      <c r="H25" s="78"/>
    </row>
    <row r="26" spans="1:8" ht="18" x14ac:dyDescent="0.25">
      <c r="A26" s="206"/>
      <c r="B26" s="207"/>
      <c r="C26" s="205"/>
      <c r="D26" s="206"/>
      <c r="E26" s="207"/>
      <c r="F26" s="205"/>
      <c r="G26" s="206"/>
      <c r="H26" s="207"/>
    </row>
    <row r="27" spans="1:8" ht="19.5" x14ac:dyDescent="0.25">
      <c r="A27" s="203" t="s">
        <v>31</v>
      </c>
      <c r="B27" s="204"/>
      <c r="C27" s="205"/>
      <c r="D27" s="203" t="s">
        <v>31</v>
      </c>
      <c r="E27" s="204"/>
      <c r="F27" s="205"/>
      <c r="G27" s="203" t="s">
        <v>31</v>
      </c>
      <c r="H27" s="204"/>
    </row>
    <row r="28" spans="1:8" ht="19.5" x14ac:dyDescent="0.25">
      <c r="A28" s="79" t="s">
        <v>32</v>
      </c>
      <c r="B28" s="77"/>
      <c r="C28" s="205"/>
      <c r="D28" s="79" t="s">
        <v>32</v>
      </c>
      <c r="E28" s="77"/>
      <c r="F28" s="205"/>
      <c r="G28" s="79" t="s">
        <v>32</v>
      </c>
      <c r="H28" s="77"/>
    </row>
    <row r="29" spans="1:8" ht="19.5" x14ac:dyDescent="0.25">
      <c r="A29" s="79" t="s">
        <v>33</v>
      </c>
      <c r="B29" s="77"/>
      <c r="C29" s="205"/>
      <c r="D29" s="79" t="s">
        <v>33</v>
      </c>
      <c r="E29" s="77"/>
      <c r="F29" s="205"/>
      <c r="G29" s="79" t="s">
        <v>33</v>
      </c>
      <c r="H29" s="77"/>
    </row>
    <row r="30" spans="1:8" ht="19.5" x14ac:dyDescent="0.25">
      <c r="A30" s="79" t="s">
        <v>34</v>
      </c>
      <c r="B30" s="77"/>
      <c r="C30" s="205"/>
      <c r="D30" s="79" t="s">
        <v>34</v>
      </c>
      <c r="E30" s="77"/>
      <c r="F30" s="205"/>
      <c r="G30" s="79" t="s">
        <v>34</v>
      </c>
      <c r="H30" s="77"/>
    </row>
    <row r="31" spans="1:8" ht="19.5" x14ac:dyDescent="0.25">
      <c r="A31" s="79" t="s">
        <v>35</v>
      </c>
      <c r="B31" s="77"/>
      <c r="C31" s="205"/>
      <c r="D31" s="79" t="s">
        <v>35</v>
      </c>
      <c r="E31" s="77"/>
      <c r="F31" s="205"/>
      <c r="G31" s="79" t="s">
        <v>35</v>
      </c>
      <c r="H31" s="77"/>
    </row>
    <row r="32" spans="1:8" ht="19.5" x14ac:dyDescent="0.25">
      <c r="A32" s="203" t="s">
        <v>36</v>
      </c>
      <c r="B32" s="204"/>
      <c r="C32" s="205"/>
      <c r="D32" s="203" t="s">
        <v>36</v>
      </c>
      <c r="E32" s="204"/>
      <c r="F32" s="205"/>
      <c r="G32" s="203" t="s">
        <v>36</v>
      </c>
      <c r="H32" s="204"/>
    </row>
    <row r="33" spans="1:8" ht="19.5" x14ac:dyDescent="0.25">
      <c r="A33" s="79" t="s">
        <v>37</v>
      </c>
      <c r="B33" s="77"/>
      <c r="C33" s="205"/>
      <c r="D33" s="79" t="s">
        <v>37</v>
      </c>
      <c r="E33" s="77"/>
      <c r="F33" s="205"/>
      <c r="G33" s="79" t="s">
        <v>37</v>
      </c>
      <c r="H33" s="77"/>
    </row>
    <row r="34" spans="1:8" ht="19.5" x14ac:dyDescent="0.25">
      <c r="A34" s="79" t="s">
        <v>38</v>
      </c>
      <c r="B34" s="77"/>
      <c r="C34" s="205"/>
      <c r="D34" s="79" t="s">
        <v>38</v>
      </c>
      <c r="E34" s="77"/>
      <c r="F34" s="205"/>
      <c r="G34" s="79" t="s">
        <v>38</v>
      </c>
      <c r="H34" s="77"/>
    </row>
    <row r="35" spans="1:8" ht="19.5" x14ac:dyDescent="0.25">
      <c r="A35" s="79" t="s">
        <v>39</v>
      </c>
      <c r="B35" s="77"/>
      <c r="C35" s="205"/>
      <c r="D35" s="79" t="s">
        <v>39</v>
      </c>
      <c r="E35" s="77"/>
      <c r="F35" s="205"/>
      <c r="G35" s="79" t="s">
        <v>39</v>
      </c>
      <c r="H35" s="77"/>
    </row>
    <row r="36" spans="1:8" ht="19.5" x14ac:dyDescent="0.25">
      <c r="A36" s="79" t="s">
        <v>34</v>
      </c>
      <c r="B36" s="77"/>
      <c r="C36" s="205"/>
      <c r="D36" s="79" t="s">
        <v>34</v>
      </c>
      <c r="E36" s="77"/>
      <c r="F36" s="205"/>
      <c r="G36" s="79" t="s">
        <v>34</v>
      </c>
      <c r="H36" s="77"/>
    </row>
    <row r="37" spans="1:8" ht="19.5" x14ac:dyDescent="0.25">
      <c r="A37" s="80" t="s">
        <v>122</v>
      </c>
      <c r="B37" s="81"/>
      <c r="C37" s="205"/>
      <c r="D37" s="80" t="s">
        <v>122</v>
      </c>
      <c r="E37" s="81"/>
      <c r="F37" s="205"/>
      <c r="G37" s="80" t="s">
        <v>122</v>
      </c>
      <c r="H37" s="81"/>
    </row>
    <row r="38" spans="1:8" ht="19.5" x14ac:dyDescent="0.25">
      <c r="A38" s="80" t="s">
        <v>123</v>
      </c>
      <c r="B38" s="81"/>
      <c r="C38" s="205"/>
      <c r="D38" s="80" t="s">
        <v>123</v>
      </c>
      <c r="E38" s="81"/>
      <c r="F38" s="205"/>
      <c r="G38" s="80" t="s">
        <v>123</v>
      </c>
      <c r="H38" s="81"/>
    </row>
    <row r="39" spans="1:8" ht="20.25" thickBot="1" x14ac:dyDescent="0.3">
      <c r="A39" s="82" t="s">
        <v>40</v>
      </c>
      <c r="B39" s="83"/>
      <c r="C39" s="205"/>
      <c r="D39" s="82" t="s">
        <v>40</v>
      </c>
      <c r="E39" s="83"/>
      <c r="F39" s="205"/>
      <c r="G39" s="82" t="s">
        <v>40</v>
      </c>
      <c r="H39" s="83"/>
    </row>
    <row r="40" spans="1:8" ht="18.75" thickBot="1" x14ac:dyDescent="0.3">
      <c r="A40" s="197"/>
      <c r="B40" s="197"/>
      <c r="C40" s="197"/>
      <c r="D40" s="197"/>
      <c r="E40" s="197"/>
      <c r="F40" s="197"/>
      <c r="G40" s="197"/>
      <c r="H40" s="197"/>
    </row>
    <row r="41" spans="1:8" ht="18" customHeight="1" thickBot="1" x14ac:dyDescent="0.3">
      <c r="A41" s="191" t="s">
        <v>41</v>
      </c>
      <c r="B41" s="192"/>
      <c r="C41" s="192"/>
      <c r="D41" s="192"/>
      <c r="E41" s="192"/>
      <c r="F41" s="192"/>
      <c r="G41" s="192"/>
      <c r="H41" s="193"/>
    </row>
    <row r="42" spans="1:8" ht="17.25" thickBot="1" x14ac:dyDescent="0.3">
      <c r="A42" s="198"/>
      <c r="B42" s="198"/>
      <c r="C42" s="198"/>
      <c r="D42" s="84" t="s">
        <v>42</v>
      </c>
      <c r="E42" s="198"/>
      <c r="F42" s="198"/>
      <c r="G42" s="199"/>
      <c r="H42" s="85" t="s">
        <v>43</v>
      </c>
    </row>
    <row r="43" spans="1:8" ht="15.75" customHeight="1" thickBot="1" x14ac:dyDescent="0.35">
      <c r="A43" s="200" t="s">
        <v>44</v>
      </c>
      <c r="B43" s="201"/>
      <c r="C43" s="202"/>
      <c r="D43" s="86"/>
      <c r="E43" s="200" t="s">
        <v>45</v>
      </c>
      <c r="F43" s="201"/>
      <c r="G43" s="202"/>
      <c r="H43" s="87">
        <f>'PESO Y BALANCE CRJX (WOS)'!D37</f>
        <v>2349.1799782496437</v>
      </c>
    </row>
    <row r="44" spans="1:8" ht="15.75" customHeight="1" thickBot="1" x14ac:dyDescent="0.35">
      <c r="A44" s="186" t="s">
        <v>46</v>
      </c>
      <c r="B44" s="187"/>
      <c r="C44" s="188"/>
      <c r="D44" s="88"/>
      <c r="E44" s="186" t="s">
        <v>47</v>
      </c>
      <c r="F44" s="187"/>
      <c r="G44" s="188"/>
      <c r="H44" s="87">
        <f>'PESO Y BALANCE CRJX (WOS)'!D39-'PESO Y BALANCE CRJX (WOS)'!D32</f>
        <v>1273.4847608690309</v>
      </c>
    </row>
    <row r="45" spans="1:8" ht="17.25" thickBot="1" x14ac:dyDescent="0.35">
      <c r="A45" s="189" t="s">
        <v>103</v>
      </c>
      <c r="B45" s="189"/>
      <c r="C45" s="189"/>
      <c r="D45" s="189"/>
      <c r="E45" s="189"/>
      <c r="F45" s="189"/>
      <c r="G45" s="189"/>
      <c r="H45" s="190"/>
    </row>
    <row r="46" spans="1:8" ht="18.75" customHeight="1" thickBot="1" x14ac:dyDescent="0.3">
      <c r="A46" s="191" t="s">
        <v>48</v>
      </c>
      <c r="B46" s="192"/>
      <c r="C46" s="192"/>
      <c r="D46" s="192"/>
      <c r="E46" s="192"/>
      <c r="F46" s="192"/>
      <c r="G46" s="192"/>
      <c r="H46" s="193"/>
    </row>
    <row r="47" spans="1:8" ht="16.5" x14ac:dyDescent="0.3">
      <c r="A47" s="194"/>
      <c r="B47" s="195"/>
      <c r="C47" s="195"/>
      <c r="D47" s="195"/>
      <c r="E47" s="195"/>
      <c r="F47" s="195"/>
      <c r="G47" s="195"/>
      <c r="H47" s="196"/>
    </row>
    <row r="48" spans="1:8" ht="16.5" x14ac:dyDescent="0.3">
      <c r="A48" s="180"/>
      <c r="B48" s="181"/>
      <c r="C48" s="181"/>
      <c r="D48" s="181"/>
      <c r="E48" s="181"/>
      <c r="F48" s="181"/>
      <c r="G48" s="181"/>
      <c r="H48" s="182"/>
    </row>
    <row r="49" spans="1:8" ht="16.5" x14ac:dyDescent="0.3">
      <c r="A49" s="180"/>
      <c r="B49" s="181"/>
      <c r="C49" s="181"/>
      <c r="D49" s="181"/>
      <c r="E49" s="181"/>
      <c r="F49" s="181"/>
      <c r="G49" s="181"/>
      <c r="H49" s="182"/>
    </row>
    <row r="50" spans="1:8" ht="16.5" x14ac:dyDescent="0.3">
      <c r="A50" s="180"/>
      <c r="B50" s="181"/>
      <c r="C50" s="181"/>
      <c r="D50" s="181"/>
      <c r="E50" s="181"/>
      <c r="F50" s="181"/>
      <c r="G50" s="181"/>
      <c r="H50" s="182"/>
    </row>
    <row r="51" spans="1:8" ht="17.25" thickBot="1" x14ac:dyDescent="0.35">
      <c r="A51" s="183"/>
      <c r="B51" s="184"/>
      <c r="C51" s="184"/>
      <c r="D51" s="184"/>
      <c r="E51" s="184"/>
      <c r="F51" s="184"/>
      <c r="G51" s="184"/>
      <c r="H51" s="185"/>
    </row>
  </sheetData>
  <sheetProtection algorithmName="SHA-512" hashValue="tjVwA0lMC4vwLoEisqsGkzhfLCMw61dq9v4mrgrudjjLws9AjiOvy7v0ePF47ckSoJPPbmQFv55yvHmqCJQZJw==" saltValue="pQxytHH98XqgBagIgrgiug==" spinCount="100000" sheet="1" objects="1" scenarios="1" selectLockedCells="1"/>
  <mergeCells count="47">
    <mergeCell ref="A12:H12"/>
    <mergeCell ref="A13:A14"/>
    <mergeCell ref="B13:H13"/>
    <mergeCell ref="B14:H14"/>
    <mergeCell ref="A15:H15"/>
    <mergeCell ref="A1:B7"/>
    <mergeCell ref="C1:H4"/>
    <mergeCell ref="C5:H7"/>
    <mergeCell ref="A8:H8"/>
    <mergeCell ref="C9:C11"/>
    <mergeCell ref="F9:F11"/>
    <mergeCell ref="A10:B10"/>
    <mergeCell ref="D10:E10"/>
    <mergeCell ref="G10:H10"/>
    <mergeCell ref="A17:H17"/>
    <mergeCell ref="G26:H26"/>
    <mergeCell ref="A27:B27"/>
    <mergeCell ref="D27:E27"/>
    <mergeCell ref="G27:H27"/>
    <mergeCell ref="D26:E26"/>
    <mergeCell ref="A32:B32"/>
    <mergeCell ref="D32:E32"/>
    <mergeCell ref="G32:H32"/>
    <mergeCell ref="C18:C39"/>
    <mergeCell ref="F18:F39"/>
    <mergeCell ref="A20:B20"/>
    <mergeCell ref="D20:E20"/>
    <mergeCell ref="G20:H20"/>
    <mergeCell ref="A23:B23"/>
    <mergeCell ref="D23:E23"/>
    <mergeCell ref="G23:H23"/>
    <mergeCell ref="A26:B26"/>
    <mergeCell ref="A40:H40"/>
    <mergeCell ref="A41:H41"/>
    <mergeCell ref="A42:C42"/>
    <mergeCell ref="E42:G42"/>
    <mergeCell ref="A43:C43"/>
    <mergeCell ref="E43:G43"/>
    <mergeCell ref="A49:H49"/>
    <mergeCell ref="A50:H50"/>
    <mergeCell ref="A51:H51"/>
    <mergeCell ref="A44:C44"/>
    <mergeCell ref="E44:G44"/>
    <mergeCell ref="A45:H45"/>
    <mergeCell ref="A46:H46"/>
    <mergeCell ref="A47:H47"/>
    <mergeCell ref="A48:H48"/>
  </mergeCells>
  <hyperlinks>
    <hyperlink ref="C5" r:id="rId1" xr:uid="{00000000-0004-0000-02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PESO Y BALANCE CRJX (WOS)</vt:lpstr>
      <vt:lpstr>CALCULADOR FASES DE VUELO (WOS)</vt:lpstr>
      <vt:lpstr>CHECKLIST (WOS)</vt:lpstr>
    </vt:vector>
  </TitlesOfParts>
  <Company>Gustavo Gomez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peso y balance</dc:title>
  <dc:creator>Gustavo Gomez</dc:creator>
  <cp:keywords>Peso y Balance</cp:keywords>
  <cp:lastModifiedBy>Jesus Mego</cp:lastModifiedBy>
  <cp:lastPrinted>2024-06-21T00:13:29Z</cp:lastPrinted>
  <dcterms:created xsi:type="dcterms:W3CDTF">2023-12-12T02:09:20Z</dcterms:created>
  <dcterms:modified xsi:type="dcterms:W3CDTF">2025-05-03T16:03:39Z</dcterms:modified>
</cp:coreProperties>
</file>